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Users/rsetcompany/Downloads/R3PACK Approved deliverable/"/>
    </mc:Choice>
  </mc:AlternateContent>
  <xr:revisionPtr revIDLastSave="0" documentId="13_ncr:1_{E70A8557-7212-4242-802C-E8C604FC32AB}" xr6:coauthVersionLast="47" xr6:coauthVersionMax="47" xr10:uidLastSave="{00000000-0000-0000-0000-000000000000}"/>
  <workbookProtection workbookAlgorithmName="SHA-512" workbookHashValue="1svV30TKMkvY6h5EVJaJAWT5S/wjuFD83uxHnbV68hsitvdlRRcVLs1KONTWzgO1ZjAfBkwQat09Jxi21TYqjQ==" workbookSaltValue="ygAORoMpY275t006o/5J1Q==" workbookSpinCount="100000" lockStructure="1"/>
  <bookViews>
    <workbookView xWindow="0" yWindow="500" windowWidth="28800" windowHeight="15760" activeTab="1" xr2:uid="{6F9EC3C8-CF2A-9441-B74C-01694BDBA2CA}"/>
  </bookViews>
  <sheets>
    <sheet name="User guide" sheetId="30" r:id="rId1"/>
    <sheet name="Tool" sheetId="15" r:id="rId2"/>
    <sheet name="Database" sheetId="13" state="hidden" r:id="rId3"/>
    <sheet name="Lists" sheetId="1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13" l="1"/>
  <c r="A16" i="13"/>
  <c r="F20" i="15"/>
  <c r="D20" i="15"/>
  <c r="H10" i="15"/>
  <c r="I10" i="15" s="1"/>
  <c r="H11" i="15"/>
  <c r="H12" i="15"/>
  <c r="I12" i="15" s="1"/>
  <c r="H13" i="15"/>
  <c r="I13" i="15" s="1"/>
  <c r="H14" i="15"/>
  <c r="H16" i="15"/>
  <c r="H17" i="15"/>
  <c r="H18" i="15"/>
  <c r="H19" i="15"/>
  <c r="I19" i="15" s="1"/>
  <c r="H20" i="15"/>
  <c r="H21" i="15"/>
  <c r="H22" i="15"/>
  <c r="I22" i="15" s="1"/>
  <c r="H23" i="15"/>
  <c r="H24" i="15"/>
  <c r="H26" i="15"/>
  <c r="H27" i="15"/>
  <c r="C4" i="13"/>
  <c r="C5" i="13"/>
  <c r="C6" i="13"/>
  <c r="C7" i="13"/>
  <c r="C8" i="13"/>
  <c r="A8" i="13" s="1"/>
  <c r="C9" i="13"/>
  <c r="C10" i="13"/>
  <c r="C11" i="13"/>
  <c r="C12" i="13"/>
  <c r="C13" i="13"/>
  <c r="C14" i="13"/>
  <c r="C15" i="13"/>
  <c r="A15" i="13" s="1"/>
  <c r="C16" i="13"/>
  <c r="C17" i="13"/>
  <c r="C18" i="13"/>
  <c r="C19" i="13"/>
  <c r="C20" i="13"/>
  <c r="C21" i="13"/>
  <c r="C22" i="13"/>
  <c r="C23" i="13"/>
  <c r="A23" i="13" s="1"/>
  <c r="C24" i="13"/>
  <c r="C25" i="13"/>
  <c r="C26" i="13"/>
  <c r="C27" i="13"/>
  <c r="C28" i="13"/>
  <c r="C29" i="13"/>
  <c r="C30" i="13"/>
  <c r="C31" i="13"/>
  <c r="A31" i="13" s="1"/>
  <c r="C32" i="13"/>
  <c r="A32" i="13" s="1"/>
  <c r="C33" i="13"/>
  <c r="C34" i="13"/>
  <c r="C35" i="13"/>
  <c r="C36" i="13"/>
  <c r="A36" i="13" s="1"/>
  <c r="C37" i="13"/>
  <c r="C38" i="13"/>
  <c r="A38" i="13" s="1"/>
  <c r="C39" i="13"/>
  <c r="A39" i="13" s="1"/>
  <c r="C40" i="13"/>
  <c r="A40" i="13" s="1"/>
  <c r="C41" i="13"/>
  <c r="A41" i="13" s="1"/>
  <c r="C42" i="13"/>
  <c r="A42" i="13" s="1"/>
  <c r="C43" i="13"/>
  <c r="A43" i="13" s="1"/>
  <c r="C44" i="13"/>
  <c r="A44" i="13" s="1"/>
  <c r="C45" i="13"/>
  <c r="C46" i="13"/>
  <c r="C47" i="13"/>
  <c r="A47" i="13" s="1"/>
  <c r="C48" i="13"/>
  <c r="A48" i="13" s="1"/>
  <c r="C49" i="13"/>
  <c r="A49" i="13" s="1"/>
  <c r="C50" i="13"/>
  <c r="C3" i="13"/>
  <c r="A3" i="13" s="1"/>
  <c r="A4" i="13"/>
  <c r="A5" i="13"/>
  <c r="A6" i="13"/>
  <c r="A7" i="13"/>
  <c r="A9" i="13"/>
  <c r="A10" i="13"/>
  <c r="A11" i="13"/>
  <c r="A12" i="13"/>
  <c r="A13" i="13"/>
  <c r="A14" i="13"/>
  <c r="A17" i="13"/>
  <c r="A18" i="13"/>
  <c r="A19" i="13"/>
  <c r="A21" i="13"/>
  <c r="A22" i="13"/>
  <c r="A24" i="13"/>
  <c r="A25" i="13"/>
  <c r="A26" i="13"/>
  <c r="A27" i="13"/>
  <c r="A28" i="13"/>
  <c r="A29" i="13"/>
  <c r="A30" i="13"/>
  <c r="A33" i="13"/>
  <c r="A34" i="13"/>
  <c r="A35" i="13"/>
  <c r="A37" i="13"/>
  <c r="A45" i="13"/>
  <c r="A46" i="13"/>
  <c r="A50" i="13"/>
  <c r="G18" i="15" l="1"/>
  <c r="D10" i="15"/>
  <c r="D18" i="15"/>
  <c r="F27" i="15"/>
  <c r="F17" i="15"/>
  <c r="G26" i="15"/>
  <c r="G17" i="15"/>
  <c r="E24" i="15"/>
  <c r="E16" i="15"/>
  <c r="D27" i="15"/>
  <c r="D17" i="15"/>
  <c r="F26" i="15"/>
  <c r="F16" i="15"/>
  <c r="G24" i="15"/>
  <c r="G16" i="15"/>
  <c r="E23" i="15"/>
  <c r="E14" i="15"/>
  <c r="D26" i="15"/>
  <c r="D16" i="15"/>
  <c r="F24" i="15"/>
  <c r="F14" i="15"/>
  <c r="G23" i="15"/>
  <c r="G14" i="15"/>
  <c r="D24" i="15"/>
  <c r="D14" i="15"/>
  <c r="F23" i="15"/>
  <c r="F13" i="15"/>
  <c r="G22" i="15"/>
  <c r="G13" i="15"/>
  <c r="E21" i="15"/>
  <c r="D23" i="15"/>
  <c r="D13" i="15"/>
  <c r="F22" i="15"/>
  <c r="F12" i="15"/>
  <c r="G21" i="15"/>
  <c r="G12" i="15"/>
  <c r="E20" i="15"/>
  <c r="E11" i="15"/>
  <c r="D22" i="15"/>
  <c r="D12" i="15"/>
  <c r="F21" i="15"/>
  <c r="F11" i="15"/>
  <c r="G20" i="15"/>
  <c r="G11" i="15"/>
  <c r="D21" i="15"/>
  <c r="D11" i="15"/>
  <c r="F19" i="15"/>
  <c r="G10" i="15"/>
  <c r="G19" i="15"/>
  <c r="E27" i="15"/>
  <c r="E18" i="15"/>
  <c r="D19" i="15"/>
  <c r="F10" i="15"/>
  <c r="F18" i="15"/>
  <c r="G27" i="15"/>
  <c r="E26" i="15"/>
  <c r="E17" i="15"/>
  <c r="E19" i="15"/>
  <c r="E13" i="15"/>
  <c r="I14" i="15"/>
  <c r="I21" i="15"/>
  <c r="I20" i="15"/>
  <c r="I11" i="15"/>
  <c r="I18" i="15"/>
  <c r="I27" i="15"/>
  <c r="I17" i="15"/>
  <c r="I26" i="15"/>
  <c r="I16" i="15"/>
  <c r="I24" i="15"/>
  <c r="I23" i="15"/>
  <c r="D4" i="15" l="1"/>
  <c r="C4" i="15"/>
  <c r="E22" i="15"/>
  <c r="E12" i="15"/>
  <c r="E1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tc={43A2FD3E-0ABC-9943-A7DE-92A0F44A8E51}</author>
    <author>tc={37A7755A-EA17-784F-B6F1-D7E91929FF57}</author>
    <author>tc={EEE9EDF7-965E-0F42-B342-8421A418E3AE}</author>
    <author>tc={9C39EAAD-6416-B146-BB81-F96B4C0F6BC3}</author>
    <author>tc={169F3358-E8E7-4046-B219-1357157CF674}</author>
    <author>tc={F030E9E3-D8D2-A948-A162-BFCB03E456D1}</author>
    <author>tc={A7DB400E-E40B-E245-A59E-D50A02FCB743}</author>
  </authors>
  <commentList>
    <comment ref="K4" authorId="0" shapeId="0" xr:uid="{43A2FD3E-0ABC-9943-A7DE-92A0F44A8E5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C'est un peu rude de dire ici que c'est hyper cher le rigide non ? Enfin on ne le dit pas sur le felxible alors que c'est vrai aussi. On peut peut etre nuancer un peu pour ne pas "décourager" dès la première question mais en le mentionnant quand même @Estelle DOINEAU
Réponse :
    @Manon j'ai plutôt axé sur le besoin de moules et d'équipements très spécifiques, comparé à un possible simple ajustement des réglages côté flexible.</t>
      </text>
    </comment>
    <comment ref="K7" authorId="1" shapeId="0" xr:uid="{37A7755A-EA17-784F-B6F1-D7E91929FF5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Mais du coup que linteret de remplacer du papier par du papier?</t>
      </text>
    </comment>
    <comment ref="G21" authorId="2" shapeId="0" xr:uid="{EEE9EDF7-965E-0F42-B342-8421A418E3AE}">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Same wording as above + explain the concept of folding in concrete terms </t>
      </text>
    </comment>
    <comment ref="G22" authorId="3" shapeId="0" xr:uid="{9C39EAAD-6416-B146-BB81-F96B4C0F6BC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Here you assume that secondary packaging will be eliminated, which is not obvious. Add a sentence such as: Simplifying the packaging system by reducing the use of secondary packaging promotes reuse. However, some sensitive products may require reusable outer packaging (see if you have any examples).</t>
      </text>
    </comment>
    <comment ref="K22" authorId="4" shapeId="0" xr:uid="{169F3358-E8E7-4046-B219-1357157CF67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Et en même temps si il y a un étui carton ça peut simplifier le besoin barrière / resistance si on conserve l'étui 
Réponse :
    @Manon tu as raison je vais améliorer le score et le préciser dans le texte !</t>
      </text>
    </comment>
    <comment ref="G25" authorId="5" shapeId="0" xr:uid="{F030E9E3-D8D2-A948-A162-BFCB03E456D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Protective or modified atmosphere? I do not understand the reference to this requiring packaging without a protective atmosphere.</t>
      </text>
    </comment>
    <comment ref="K29" authorId="6" shapeId="0" xr:uid="{A7DB400E-E40B-E245-A59E-D50A02FCB74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On met vraiment en KO le semi-liquide ? On met bien du shampoign dans du papier non ?
Réponse :
    @Manon oui on s'était déjà posé la question. J'ai enlevé le KO et plutôt mis "-6" pour le flexible, et "-3" pour le rigide car plus de probabilité de fuite en flexible.</t>
      </text>
    </comment>
  </commentList>
</comments>
</file>

<file path=xl/sharedStrings.xml><?xml version="1.0" encoding="utf-8"?>
<sst xmlns="http://schemas.openxmlformats.org/spreadsheetml/2006/main" count="511" uniqueCount="196">
  <si>
    <t>Assumptions</t>
  </si>
  <si>
    <t xml:space="preserve">What are the characteristics of my current packaging? </t>
  </si>
  <si>
    <t>KO</t>
  </si>
  <si>
    <t>Rigid</t>
  </si>
  <si>
    <t xml:space="preserve">What is the closure system of my current packaging? </t>
  </si>
  <si>
    <t xml:space="preserve">What is the main material used in my current packaging? </t>
  </si>
  <si>
    <t>Glass</t>
  </si>
  <si>
    <t>Plastic</t>
  </si>
  <si>
    <t>Paper/cardboard</t>
  </si>
  <si>
    <t>Solid</t>
  </si>
  <si>
    <t xml:space="preserve">How should my product be stored? </t>
  </si>
  <si>
    <t>Yes</t>
  </si>
  <si>
    <t>No</t>
  </si>
  <si>
    <t xml:space="preserve">Is the product oily? </t>
  </si>
  <si>
    <t xml:space="preserve">Are there any specific packaging requirements? </t>
  </si>
  <si>
    <t xml:space="preserve">Does my product have primary and secondary packaging? </t>
  </si>
  <si>
    <t>What is the product turnover?</t>
  </si>
  <si>
    <t>Low</t>
  </si>
  <si>
    <t xml:space="preserve">What is the weight of my product to be packaged? </t>
  </si>
  <si>
    <t>Low barrier - WVTR (38°C, 90%RH) &gt; 100</t>
  </si>
  <si>
    <t>Medium barrier - 5 &lt; WVTR (38°C, 90%RH) &gt; 30</t>
  </si>
  <si>
    <t>High barrier - WVTR (38°C, 90%RH) &lt; 5</t>
  </si>
  <si>
    <t xml:space="preserve">What water vapour barrier does my product need? </t>
  </si>
  <si>
    <t>Low barrier - 0TR (23°C, 50%RH) &gt; 100</t>
  </si>
  <si>
    <t>Medium barrier - 5 &lt; 0TR (23°C, 50%RH) &gt; 30</t>
  </si>
  <si>
    <t>High barrier - 0TR (23°C, 50%RH) &lt; 5</t>
  </si>
  <si>
    <t xml:space="preserve">What oxygen barrier does my product need? </t>
  </si>
  <si>
    <t>The higher the turnover of a product, the more profitable the reuse model becomes: packaging returns more quickly, collections are more frequent and the number of cycles increases.</t>
  </si>
  <si>
    <t>High product turnover is necessary for the reuse model to become profitable: packaging returns more quickly, collections are more frequent and the number of cycles increases.</t>
  </si>
  <si>
    <t>It is not currently possible to package reusable packaging under a protective atmosphere. This would require additional investment or packaging without a protective atmosphere.</t>
  </si>
  <si>
    <t>Clip-on lid</t>
  </si>
  <si>
    <t>Screw cap / Screw closure / Twist-off</t>
  </si>
  <si>
    <t>Cork stopper, capsule, mechanical stopper</t>
  </si>
  <si>
    <t>Questions</t>
  </si>
  <si>
    <t xml:space="preserve">What is the physical condition of my product? </t>
  </si>
  <si>
    <t>Select</t>
  </si>
  <si>
    <t>Semi-liquid / Viscous</t>
  </si>
  <si>
    <t>Very liquid (aqueous)</t>
  </si>
  <si>
    <t>Focus on reuse</t>
  </si>
  <si>
    <t>Need for transparency</t>
  </si>
  <si>
    <t>Need for sufficient translucency</t>
  </si>
  <si>
    <t>Need for opacity</t>
  </si>
  <si>
    <t>Does my product need protection from light or does it need to be visible to the consumer?</t>
  </si>
  <si>
    <t>Question</t>
  </si>
  <si>
    <t>Option</t>
  </si>
  <si>
    <t>Score_R_flex</t>
  </si>
  <si>
    <t>Score_R_rigid</t>
  </si>
  <si>
    <t>Score_S_flex</t>
  </si>
  <si>
    <t>Score_S_rigid</t>
  </si>
  <si>
    <t>Your answer</t>
  </si>
  <si>
    <t>Reuse score</t>
  </si>
  <si>
    <t>Substitution score</t>
  </si>
  <si>
    <t>Bonus Glass</t>
  </si>
  <si>
    <t>CONCATENATION Q&amp;A</t>
  </si>
  <si>
    <t>QUESTIONS</t>
  </si>
  <si>
    <t xml:space="preserve">Question No. </t>
  </si>
  <si>
    <t>Question No.</t>
  </si>
  <si>
    <t>PACKAGING</t>
  </si>
  <si>
    <t>PRODUCT</t>
  </si>
  <si>
    <t>TECHNICAL REQUIREMENT</t>
  </si>
  <si>
    <t>How_R_flex</t>
  </si>
  <si>
    <t>Comment_R_rigid</t>
  </si>
  <si>
    <t>Comment_S_flex</t>
  </si>
  <si>
    <t>Comment_S_rigid</t>
  </si>
  <si>
    <t>Flexible</t>
  </si>
  <si>
    <t>APPLICABLE</t>
  </si>
  <si>
    <t>Metallic</t>
  </si>
  <si>
    <t>&gt; 500g</t>
  </si>
  <si>
    <t>GLASS, THEREFORE NOT APPLICABLE</t>
  </si>
  <si>
    <t>Vacuum</t>
  </si>
  <si>
    <t>Hot filling</t>
  </si>
  <si>
    <t>Strong</t>
  </si>
  <si>
    <t>Applicable (if glass materials)</t>
  </si>
  <si>
    <t>SCORE CALCULATION</t>
  </si>
  <si>
    <t>REUSE</t>
  </si>
  <si>
    <t>SUBSTITUTION</t>
  </si>
  <si>
    <t>By nature, reusable packaging is rigid and robust, capable of withstanding multiple cycles of use. The transition from single-use flexible packaging to rigid reusable packaging can be complex. This is because flexible packaging lines are very different from those used for rigid packaging. This therefore requires significant adaptations to existing lines or investment in new lines. and requires investment/adaptations to packaging lines</t>
  </si>
  <si>
    <t>By nature, reusable packaging is rigid and robust, capable of withstanding several cycles of use. If the current single-use packaging is also rigid, this facilitates the transition to reuse on packaging lines. However, depending on the reusable packaging chosen, adaptations to current packaging lines will still be necessary.</t>
  </si>
  <si>
    <t xml:space="preserve">Today, glass is the most widely used material for reuse due to its robustness and ability to remain intact through multiple cycles of use. In addition, this inert material is easily washable and has been well known to washers for years. </t>
  </si>
  <si>
    <t>Cellulose material is naturally opaque when processed into packaging, which is an advantage if opacity is desired.</t>
  </si>
  <si>
    <t>Paper is a porous material and does not currently offer a technical solution to the problem of vacuum packaging.</t>
  </si>
  <si>
    <t>Fresh products often require strong water vapour barriers, with the additional problem of condensation and a very humid environment.</t>
  </si>
  <si>
    <t>Ambient environment</t>
  </si>
  <si>
    <t>Chilled environment</t>
  </si>
  <si>
    <t>Frozen environment</t>
  </si>
  <si>
    <t>Reusable packaging consists solely of primary packaging. The transition from single-use to reusable packaging will require less adaptation than a transition from two single-use packages to one reusable package.</t>
  </si>
  <si>
    <t>Advantage if there are no specific packaging requirements, as there is greater flexibility in the choice of reusable packaging.</t>
  </si>
  <si>
    <t>A very fatty product requires considerable barriers and impeccable sealing to prevent damage to the cellulose packaging (leaks/stains).</t>
  </si>
  <si>
    <t xml:space="preserve">Reusable packaging for liquid products is currently made of glass. Glass packaging is easy to wash and has been well known to washers for years. </t>
  </si>
  <si>
    <t>Weight has no significant effect on rigid cellulose packaging.</t>
  </si>
  <si>
    <t>There is no transparent, recyclable, reusable packaging (other than glass) that allows you to maintain the transparency of your single-use packaging.
If transparency is required, glass or translucent plastic packaging is recommended.</t>
  </si>
  <si>
    <t>Most reusable plastic packaging on the market is opaque. However, it is possible to obtain a translucent plastic resin, particularly with PP.</t>
  </si>
  <si>
    <t xml:space="preserve">Most reusable plastic packaging on the market is made of opaque plastic. </t>
  </si>
  <si>
    <t>Without any specific need for light protection or transparency, the range of reusable solutions is wider.</t>
  </si>
  <si>
    <t>Reusing sealed packaging means being able to remove the seal without leaving any residue on the packaging and resealing the same packaging at each cycle. Please note: repeated sealing cycles on plastic packaging can increase the risk of deformation of the sealing area, compromising the integrity of the closure.</t>
  </si>
  <si>
    <t xml:space="preserve">If the closure system for single-use packaging is identical to the reusable format, then few adjustments to the production lines are required.  </t>
  </si>
  <si>
    <t>The transition from two separate types of packaging (single-use primary and secondary) to a single reusable primary packaging represents a major packaging adaptation. This involves rethinking the barriers of the primary packaging to adapt it to the product, as well as adapting the packaging lines to the reusable packaging chosen.</t>
  </si>
  <si>
    <t>Washing packaging that has contained a solid product is easier than washing packaging that has contained a semi-liquid or viscous product.</t>
  </si>
  <si>
    <t>Washing packaging that has contained a semi-liquid product is complex and more extensive washing tests should be carried out with the washer.</t>
  </si>
  <si>
    <t>A short use-by date requires rigorous management of unsold items in stores. 
In addition, ultra-fresh products, which are particularly sensitive, present a greater risk of rapid mould growth, which complicates the packaging washing process.</t>
  </si>
  <si>
    <t>No experiments have yet been conducted on frozen products, which means that their potential for reuse cannot be assessed. Furthermore, for plastic, the need for a wide temperature range remains a major challenge when choosing the resin.</t>
  </si>
  <si>
    <t>When designing reusable packaging, it is preferable to opt for a dark resin to avoid any traces of colour on the packaging. If a clear resin is essential in the design of your packaging, it is important to check that the colouring of the product does not mark the reusable packaging during its various cycles of use, by conducting more extensive tests with the washer.</t>
  </si>
  <si>
    <t>If the product is not greasy, washing is straightforward.</t>
  </si>
  <si>
    <t>3. INTERPRETATION OF YOUR RESULTS</t>
  </si>
  <si>
    <t>4. LIMITATIONS OF THE DELIVERABLE</t>
  </si>
  <si>
    <t>1. PURPOSE OF THE DELIVERABLE</t>
  </si>
  <si>
    <t>2. GUIDE TO USING THE DELIVERABLE</t>
  </si>
  <si>
    <t>To date, no reusable packaging is paper/cardboard-based. This therefore implies a change of material between single-use packaging and reusable packaging.</t>
  </si>
  <si>
    <t>Metal packaging is already familiar to washers, particularly in the catering sector (gastro trays). However, there are still few standardised packaging solutions for household use. There is a strong need for innovation in this area.</t>
  </si>
  <si>
    <t>Flexible paper complexes generally work well on existing lines, but require parameter optimisation or machine adaptations (sealing jaws, specific modules to be added, etc.).
The limitation of flexible packaging lies in the recyclability of the paper composite, which is highly dependent on the necessary barrier properties and the desired packaging thickness. A high barrier requirement and/or thin thickness will require greater effort to achieve a high paper ratio in the paper composite.</t>
  </si>
  <si>
    <t>Rigid cellulose packaging, such as trays or pots, is technically mature and available on the market, but still too expensive. The price is estimated to be 2 to 5 times higher than its plastic equivalent. Pooling the purchase of moulds or using technologies that allow for higher production rates (folded cardboard, stamping) are avenues to explore in order to reduce the cost of the final packaging. Investment in research and innovation is therefore still necessary.</t>
  </si>
  <si>
    <t>As for bottles, cellulose bottles are available on the market, but they require large quantities of cellulose resources and a thick plastic film or coating to prevent liquid leakage and preserve the food product.
There are also cardboard alternatives to glass yoghurt pots, but in this specific case it seems preferable to focus on deposit schemes and reuse. Finally, in general, these types of packaging are still very expensive.</t>
  </si>
  <si>
    <t>A product that does not stain does not affect the choice of resin colour, which can be transparent or opaque.</t>
  </si>
  <si>
    <t>Does the product have a strong odour? (e.g. chocolate, coffee, peanuts, etc.)</t>
  </si>
  <si>
    <t>If the product does not have a strong odour, this does not add any particular complexity to the washing process and simplifies its reuse.</t>
  </si>
  <si>
    <t>Vacuum packaging in reusable packaging is possible but requires adjustments to the production line.</t>
  </si>
  <si>
    <t>By nature, reusable packaging is rigid packaging with closure systems such as lids, seals, etc. However, there is no such thing as sealed reusable packaging. This means that the packaging closure system and packaging lines need to be adapted.</t>
  </si>
  <si>
    <t xml:space="preserve">For certain products, replacing plastic with cellulosic material requires optimising machinability parameters (sealing, film tension, speed) and/or adapting equipment (sealing jaws, specific modules to be added, etc.). </t>
  </si>
  <si>
    <t>The need for metal packaging is very often linked to the need for very strong barrier properties for the food. The development of very high barrier cellulose paper packaging is more difficult because it requires advanced functionalisation technologies and is therefore more expensive.</t>
  </si>
  <si>
    <t>Products weighing less than 200g do not require high-strength packaging seals.</t>
  </si>
  <si>
    <t>An intermediate product capacity of between 200g and 500g may require machine adaptations and create constraints and limitations for a complex barrier paper structure. It is more complicated to ensure the sealing, leak-proofing and mechanical strength of the packaging for this capacity, which requires adjustments to the material and layer thicknesses, to the detriment of the packaging's recyclability.</t>
  </si>
  <si>
    <t>The transparency criterion is currently a limiting factor for cellulosic materials, as it makes it impossible for consumers to see the product. Investment in research and development is needed to improve transparency.</t>
  </si>
  <si>
    <r>
      <t xml:space="preserve">Translucent paper solutions (glassine) are available today, but they are often limiting in terms of paper ratio and therefore recyclability, as translucency is better for low paper weights (40gsm). </t>
    </r>
    <r>
      <rPr>
        <sz val="11"/>
        <color theme="1"/>
        <rFont val="Aptos Narrow"/>
        <scheme val="minor"/>
      </rPr>
      <t>If the product requires strong barriers, then investment in research and development is necessary.</t>
    </r>
  </si>
  <si>
    <t>There are currently no rigid translucent cellulose-based solutions such as trays, pots or bottles. The only way to see the product is to use a transparent lid or cover.</t>
  </si>
  <si>
    <t>A product that has no specific requirements in terms of transparency or opacity allows for greater flexibility in finding suitable paper/cellulose solutions.</t>
  </si>
  <si>
    <t>It is now possible to seal cellulosic packaging, although slight adjustments to the sealing parameters are necessary. However, there may be some tearing of the fibre or internal laminated film, which must be checked when peeling off the seal.</t>
  </si>
  <si>
    <t>A sealed lid system is not suitable for flexible packaging.</t>
  </si>
  <si>
    <t>A screw-on lid system is not suitable for flexible packaging.</t>
  </si>
  <si>
    <t>A cork/cap/mechanical cap system does not apply to flexible packaging.</t>
  </si>
  <si>
    <t>It is possible to make the clip-on lid from moulded fibre because the height/diameter ratio is achievable (dry or wet moulded cellulose). However, the dimensional stability of cellulose makes it difficult to dispense with a seal under the lid for barrier sealing reasons. 
If the lid is made of plastic, this can significantly reduce the paper ratio and therefore limit the recyclability of the final packaging (compliance with European PPWR regulations).</t>
  </si>
  <si>
    <t>The production of a screw-top closure system is technically feasible with cellulose-based materials, but it requires heavy investment in  research and development as well as equipment/machinery . 
The challenges in terms of technical feasibility for these 3D cellulose objects lie in mechanical sealing and dimensional stability.
If the cap is made of plastic, this can significantly reduce the paper ratio and limit the recyclability of the final packaging.</t>
  </si>
  <si>
    <t>A product capacity &gt; 500g requires a significant compromise between mechanical stress validation (drop test, compression, sealing) and a paper ratio &gt; 70% (or even &gt; 80%) to comply with European PPWR regulations. Investment in research and development is still required.</t>
  </si>
  <si>
    <t>A modified atmosphere is very difficult to achieve with cellulosic material because it is inherently porous. However, there are solutions for certain food products such as grated cheese. It depends greatly on the desired atmosphere conditions.</t>
  </si>
  <si>
    <t>Modified atmosphere is very difficult to achieve with cellulosic material because it is inherently porous. However, there are solutions for certain food products such as delicatessen items (cold meats, ready meals, etc.). This depends greatly on the desired atmosphere conditions.</t>
  </si>
  <si>
    <t>Hot filling can complicate the packaging stage depending on the existing equipment and the alternative solution tested.</t>
  </si>
  <si>
    <t>A product that has no specific secondary packaging requirements is an advantage as fewer adjustments will be necessary.</t>
  </si>
  <si>
    <t>A product that does not have specific packaging requirements allows for greater flexibility in finding suitable paper/cellulose solutions.</t>
  </si>
  <si>
    <t>It is not possible to replace  opening systems such as corks, caps or mechanical closures with cellulosic material.
If these openings remain in their original material (cork, plastic or metal), this can significantly reduce the paper ratio of the final packaging and therefore limit its recyclability.</t>
  </si>
  <si>
    <t>A solid food product involves little or no barriers to liquid water or oil and therefore allows for easier development of functional paper packaging.</t>
  </si>
  <si>
    <t>A semi-liquid/viscous food product requires considerable barrier properties and impeccable sealing to prevent damage to the cellulose packaging (piercing, leaks). However, there are mature rigid packaging solutions that meet this challenge (bottles, cardboard pots, etc.), but they are very expensive.</t>
  </si>
  <si>
    <t>A highly liquid (aqueous) food product requires considerable barrier properties and impeccable sealing to prevent damage to the cellulose packaging (piercing, leaks). Packaging solutions do exist, but they do not currently meet the PPWR's recyclability requirements, particularly in terms of paper ratio. Investment in research and development is therefore to be expected.</t>
  </si>
  <si>
    <t xml:space="preserve"> A highly liquid (aqueous) food product requires considerable barrier properties and impeccable sealing to prevent damage to the cellulose packaging (piercing, leaks). There are a few rigid packaging solutions that meet this challenge, such as bottles or paper cartons, but these are not recommended as substitutes for lighter, recyclable plastic packaging.</t>
  </si>
  <si>
    <t>A product that has no specific storage environment requirements allows for greater flexibility in finding suitable paper/cellulose solutions.</t>
  </si>
  <si>
    <t>Frozen products pose the problem of the change from ice to liquid water, which can severely damage cellulose packaging that is highly sensitive to moisture and liquid water. There are a few rigid packaging solutions that address this issue (trays), but they are very expensive.</t>
  </si>
  <si>
    <t>Frozen products pose the problem of the change in state from ice to liquid water, which can severely damage cellulose packaging, which is highly sensitive to moisture and liquid water. There are currently no flexible packaging solutions that address this issue.</t>
  </si>
  <si>
    <t>A product with a strong odour requires a very strong aroma barrier, which is difficult to achieve with cellulose packaging (e.g. a thin inorganic layer such as metallisation is required).</t>
  </si>
  <si>
    <t>A product that does not give off a strong odour allows for more flexibility in the search for suitable paper/cellulose solutions.</t>
  </si>
  <si>
    <t>A product that does not have specific requirements in terms of water vapour barrier  allows for greater flexibility in the search for suitable paper/cellulose solutions.</t>
  </si>
  <si>
    <t>A product that does not have specific requirements in terms of grease barrier  allows for greater flexibility in finding suitable paper/cellulose solutions.</t>
  </si>
  <si>
    <t>An intermediate requirement in terms of water vapour barrier leads to a more specific development of functionalised cellulose packaging with greater barrier material thickness and/or barrier layers and/or petroleum-based content and/or plastic content.</t>
  </si>
  <si>
    <t>A product that requires a very strong water vapour barrier requires the development of highly specific functionalised cellulose packaging with cutting-edge technologies and/or materials. This barrier is crucial as it directly impacts the product's shelf life and physical integrity (e.g. softening of the product over time).</t>
  </si>
  <si>
    <t>A product that has no specific requirements in terms of oxygen barrier allows for greater flexibility in the search for suitable paper/cellulose solutions.</t>
  </si>
  <si>
    <t>An intermediate oxygen barrier requirement leads to the development of more specific functionalised cellulose packaging.</t>
  </si>
  <si>
    <t>A product that requires a very strong oxygen barrier requires the development of highly specific functionalised cellulose packaging using cutting-edge technologies and/or materials. This barrier is crucial as it directly impacts physical integrity and taste (e.g. oxidation issues).</t>
  </si>
  <si>
    <t>The production of a screw-top opening system is technically feasible with cellulosic material, but it requires heavy investment in research and development as well as equipment/machinery. 
The challenges in terms of technical feasibility for these 3D cellulose objects lie in mechanical sealing and dimensional stability.
If the cap is made of plastic, this can significantly reduce the paper ratio and limit the recyclability of the final packaging (e.g. doypack).</t>
  </si>
  <si>
    <r>
      <t xml:space="preserve">Flexible packaging for products such as crisps, grated cheese and biscuits can be sealed using paper. This sometimes requires optimisation of the parameters (temperature, pressure, time), as the cellulose material slows down heat diffusion within the complex. However, it should be noted that the production </t>
    </r>
    <r>
      <rPr>
        <sz val="11"/>
        <color theme="1"/>
        <rFont val="Aptos Narrow (Corps)"/>
      </rPr>
      <t>of tubular bags is more complex as they have a preferential area for leaks.</t>
    </r>
  </si>
  <si>
    <t>Average</t>
  </si>
  <si>
    <t>Between 250g and 500g</t>
  </si>
  <si>
    <t>&lt; 250g</t>
  </si>
  <si>
    <t>Under modified atmosphere (except by perforation)</t>
  </si>
  <si>
    <t>Does the product need to be microwaved?</t>
  </si>
  <si>
    <t>Few plastics are truly microwave-safe. Designing reusable microwaveable packaging therefore requires a limited choice of resins, which are often more expensive and less recyclable.</t>
  </si>
  <si>
    <t>Packaging that is not intended for microwave use does not limit reuse. On the contrary, it offers more freedom in the choice of materials and facilitates the sustainability of the container.</t>
  </si>
  <si>
    <t>Folded</t>
  </si>
  <si>
    <t>By nature, reusable packaging is rigid packaging with closure systems such as lids, seals, etc. However, there is no such thing as folded reusable packaging. This requires adaptation of the packaging closure system and packaging lines.</t>
  </si>
  <si>
    <t>A product that only requires a "folded" closure for rigid packaging is an advantage because it means that it does not need to be completely airtight, which makes it easier to store.</t>
  </si>
  <si>
    <t>A "folded" closure system (e.g. butter) is an additional constraint for paper material because the "shape memory" function is more difficult to achieve.</t>
  </si>
  <si>
    <t>A product that does not need to be microwaved allows for more flexibility in finding suitable paper/cellulose solutions.</t>
  </si>
  <si>
    <t>A food product that requires microwaving is restrictive for cellulose material because it naturally contains 5 to 10% water. It can therefore lose dimensional stability and cause possible migration of additives and/or functional layers into the food.</t>
  </si>
  <si>
    <t>The transition from single use to reuse will require less adaptation in the absence of secondary packaging.</t>
  </si>
  <si>
    <t>Modified atmosphere packaging remains technically complex for reusable packaging. It would require additional investment.</t>
  </si>
  <si>
    <t xml:space="preserve">The absence of specific packaging requirements simplifies compatibility with reuse, providing greater flexibility in the choice of reusable packaging. </t>
  </si>
  <si>
    <t>Washing packaging that has contained a solid product is generally easier than washing packaging that has contained a semi-liquid or viscous product.</t>
  </si>
  <si>
    <t>Washing packaging that has contained a semi-liquid product is complex and extensive washing tests should be carried out with the washer.</t>
  </si>
  <si>
    <t xml:space="preserve">Products that need to be kept cool increase the complexity of reuse: there is a greater risk of mould growth, which complicates washing, and rigorous management of unsold items in shops is required due to the short use-by date, etc. </t>
  </si>
  <si>
    <t>By nature, reusable packaging is rigid packaging with closure systems such as lids, seals, etc. However, there is no such thing as reusable folded packaging (e.g. flexible butter packaging). This means that the packaging closure system and packaging lines need to be adapted.</t>
  </si>
  <si>
    <t>Hot filling is compatible with reuse provided that the packaging material can withstand the packaging temperatures without deformation or alteration of its mechanical properties.</t>
  </si>
  <si>
    <t>To optimise transport costs, washing costs and carbon footprint per kilo of product, it is preferable to package products in larger quantities (e.g. individual yoghurt pots vs 500g pots) and therefore opt for medium to large packaging. 
 However, switching from a small to a large format requires more adjustments to the packaging lines (e.g. changing the settings on the dosing machines) and potentially adjusting the recipes.</t>
  </si>
  <si>
    <t>As the aim is to reduce single-use packaging as much as possible, it would be preferable to switch from two single-use packages (primary and secondary) to a single reusable primary package. This adjustment represents a significant change. It involves rethinking the barriers of the primary packaging to adapt it to the product and adapting the packaging lines to the reusable packaging chosen. However, some products may require secondary packaging. Communication on secondary packaging must be rethought to allow for the reuse of primary packaging and the sorting/reuse of secondary packaging.</t>
  </si>
  <si>
    <t xml:space="preserve">When single-use packaging is made of plastic, it is recommended to opt for reusable plastic packaging, particularly to limit the environmental impact. In addition, some companies prohibit the presence of glass in their factories in order to avoid any risk of glass contamination in their products.
However, plastic still presents many challenges in terms of washing and reuse. As it is not as inert as glass, the washing of plastic and the removal of allergens are still issues that need to be addressed by washers and packaging manufacturers. Furthermore, choosing the most suitable plastic resin for reuse remains a challenge (the need for a robust resin that is not easily scratched and does not retain odours or dyes, etc.) while also being recyclable in order to comply with regulations. </t>
  </si>
  <si>
    <t>Clip-on or screw-on closure systems may require adjustments to packaging lines due to potential variations in the size of the closure device between single-use packaging and its reusable version. Note: the tamper-proof system suitable for reuse must be considered at the packaging design stage.</t>
  </si>
  <si>
    <t>Products stored at room temperature generally have a long shelf life, which helps to reduce food waste on the shelves (compared to fresh products that spoil more quickly). This fight against food waste also helps to reduce the number of reusable packaging items that are thrown away. In addition, products stored at room temperature generally develop less mould than fresh products, which makes it easier to wash the packaging.</t>
  </si>
  <si>
    <t>Point to note when washing reusable plastic packaging: depending on the resin used, reusable plastic packaging (particularly PP) may retain odours even after washing.</t>
  </si>
  <si>
    <t>Fatty products are difficult to clean and in some cases can cause excessive foaming during cleaning. Specific washing processes must be put in place (e.g. addition of detergents).</t>
  </si>
  <si>
    <t xml:space="preserve">Reuse comment </t>
  </si>
  <si>
    <t xml:space="preserve">Substitution comment </t>
  </si>
  <si>
    <t xml:space="preserve">Does the product have a persistent colouration? </t>
  </si>
  <si>
    <t>Sealed lidding film</t>
  </si>
  <si>
    <t xml:space="preserve">0. DISCLAIMER </t>
  </si>
  <si>
    <t>Rigid cellulose packaging, such as trays or pots, is technically mature and available on the market,but involving significant equipment costs: moulds, specialised machinery that are very different from those currently used for plastic. Pooling the purchase of moulds or using technologies that allow for higher production rates (folded cardboard, stamping) are avenues to explore in order to reduce the cost of the final packaging. Investment in research and innovation is therefore still necessary.</t>
  </si>
  <si>
    <t>It is more advantageous to replace packaging with a cellulosic material if it is already made of paper/cellulose, as the existing equipment is already suited to the material. The aim here is to increase the paper ratio of the packaging solution.</t>
  </si>
  <si>
    <t>The presence of secondary packaging may require more or less significant adjustments to the packaging stage, as primary paper packaging is sometimes thicker and slightly more rigid when made of paper. On the other hand, a cardboard box can offer advantages by reducing the barrier requirements of the primary packaging and/or providing mechanical strength for use and transport (ex : pastry dough).</t>
  </si>
  <si>
    <t>A semi-liquid/viscous food product requires considerable barrier properties and impeccable sealing to prevent damage to the cellulose packaging (piercing, leaks). Packaging solutions to date do not currently meet the recyclability requirements of PPWR, but Improved solutions should emerge in the coming months/years.</t>
  </si>
  <si>
    <t>Not applicable for rigid cellulose packaging.</t>
  </si>
  <si>
    <t>Sealed (only for flexible packaging)</t>
  </si>
  <si>
    <t>Focus on substitution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</si>
</sst>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ptos Narrow"/>
      <family val="2"/>
      <scheme val="minor"/>
    </font>
    <font>
      <b/>
      <sz val="12"/>
      <color theme="1"/>
      <name val="Aptos Narrow"/>
      <scheme val="minor"/>
    </font>
    <font>
      <b/>
      <sz val="12"/>
      <color theme="1"/>
      <name val="Aptos Narrow"/>
      <family val="2"/>
      <scheme val="minor"/>
    </font>
    <font>
      <sz val="12"/>
      <color theme="1"/>
      <name val="Aptos Narrow"/>
      <scheme val="minor"/>
    </font>
    <font>
      <b/>
      <sz val="14"/>
      <color theme="0"/>
      <name val="Aptos Narrow"/>
      <scheme val="minor"/>
    </font>
    <font>
      <sz val="11"/>
      <color theme="1"/>
      <name val="Aptos Narrow"/>
      <family val="2"/>
      <scheme val="minor"/>
    </font>
    <font>
      <b/>
      <sz val="11"/>
      <name val="Calibri"/>
      <family val="2"/>
    </font>
    <font>
      <b/>
      <sz val="11"/>
      <color theme="1"/>
      <name val="Aptos Narrow"/>
      <scheme val="minor"/>
    </font>
    <font>
      <b/>
      <sz val="14"/>
      <color theme="0"/>
      <name val="Aptos Narrow"/>
      <family val="2"/>
      <scheme val="minor"/>
    </font>
    <font>
      <i/>
      <sz val="12"/>
      <color theme="1"/>
      <name val="Aptos Narrow"/>
      <scheme val="minor"/>
    </font>
    <font>
      <b/>
      <sz val="14"/>
      <color theme="3"/>
      <name val="Aptos Narrow"/>
      <scheme val="minor"/>
    </font>
    <font>
      <b/>
      <sz val="18"/>
      <color theme="1"/>
      <name val="Aptos Narrow"/>
      <scheme val="minor"/>
    </font>
    <font>
      <b/>
      <sz val="12"/>
      <name val="Calibri"/>
      <family val="2"/>
    </font>
    <font>
      <b/>
      <i/>
      <sz val="9"/>
      <name val="Calibri"/>
      <family val="2"/>
    </font>
    <font>
      <b/>
      <i/>
      <sz val="11"/>
      <name val="Calibri"/>
      <family val="2"/>
    </font>
    <font>
      <sz val="11"/>
      <color theme="4"/>
      <name val="Aptos Narrow"/>
      <family val="2"/>
      <scheme val="minor"/>
    </font>
    <font>
      <sz val="11"/>
      <color theme="4"/>
      <name val="Aptos Narrow"/>
      <scheme val="minor"/>
    </font>
    <font>
      <b/>
      <sz val="18"/>
      <color theme="0"/>
      <name val="Korolev Condensed Light"/>
    </font>
    <font>
      <sz val="11"/>
      <color theme="1"/>
      <name val="Aptos Narrow (Corps)"/>
    </font>
    <font>
      <sz val="11"/>
      <color theme="1"/>
      <name val="Aptos Narrow"/>
      <scheme val="minor"/>
    </font>
  </fonts>
  <fills count="8">
    <fill>
      <patternFill patternType="none"/>
    </fill>
    <fill>
      <patternFill patternType="gray125"/>
    </fill>
    <fill>
      <patternFill patternType="solid">
        <fgColor theme="4"/>
        <bgColor indexed="64"/>
      </patternFill>
    </fill>
    <fill>
      <patternFill patternType="solid">
        <fgColor rgb="FFEEEFEF"/>
        <bgColor rgb="FFEEEFEF"/>
      </patternFill>
    </fill>
    <fill>
      <patternFill patternType="solid">
        <fgColor theme="4"/>
        <bgColor rgb="FFEEEFEF"/>
      </patternFill>
    </fill>
    <fill>
      <patternFill patternType="solid">
        <fgColor theme="3" tint="0.749992370372631"/>
        <bgColor indexed="64"/>
      </patternFill>
    </fill>
    <fill>
      <patternFill patternType="solid">
        <fgColor theme="0"/>
        <bgColor indexed="64"/>
      </patternFill>
    </fill>
    <fill>
      <patternFill patternType="solid">
        <fgColor rgb="FFFF00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cellStyleXfs>
  <cellXfs count="48">
    <xf numFmtId="0" fontId="0" fillId="0" borderId="0" xfId="0"/>
    <xf numFmtId="0" fontId="0" fillId="0" borderId="0" xfId="0" applyAlignment="1">
      <alignment wrapText="1"/>
    </xf>
    <xf numFmtId="0" fontId="2" fillId="0" borderId="0" xfId="0" applyFont="1" applyAlignment="1">
      <alignment wrapText="1"/>
    </xf>
    <xf numFmtId="0" fontId="2" fillId="0" borderId="0" xfId="0" applyFont="1" applyAlignment="1">
      <alignment vertical="center" wrapText="1"/>
    </xf>
    <xf numFmtId="0" fontId="5" fillId="0" borderId="0" xfId="1"/>
    <xf numFmtId="0" fontId="3" fillId="0" borderId="0" xfId="0" applyFont="1" applyAlignment="1">
      <alignment wrapText="1"/>
    </xf>
    <xf numFmtId="0" fontId="7" fillId="0" borderId="0" xfId="1" applyFont="1"/>
    <xf numFmtId="0" fontId="0" fillId="6" borderId="0" xfId="0" applyFill="1"/>
    <xf numFmtId="0" fontId="5" fillId="0" borderId="0" xfId="1" applyAlignment="1">
      <alignment wrapText="1"/>
    </xf>
    <xf numFmtId="0" fontId="15" fillId="0" borderId="0" xfId="1" applyFont="1" applyAlignment="1">
      <alignment wrapText="1"/>
    </xf>
    <xf numFmtId="0" fontId="7" fillId="0" borderId="0" xfId="1" applyFont="1" applyAlignment="1">
      <alignment wrapText="1"/>
    </xf>
    <xf numFmtId="0" fontId="16" fillId="0" borderId="0" xfId="1" applyFont="1" applyAlignment="1">
      <alignment wrapText="1"/>
    </xf>
    <xf numFmtId="0" fontId="17" fillId="2" borderId="0" xfId="0" applyFont="1" applyFill="1" applyAlignment="1">
      <alignment wrapText="1"/>
    </xf>
    <xf numFmtId="0" fontId="18" fillId="0" borderId="0" xfId="1" applyFont="1" applyAlignment="1">
      <alignment wrapText="1"/>
    </xf>
    <xf numFmtId="0" fontId="5" fillId="0" borderId="0" xfId="1" applyAlignment="1">
      <alignment horizontal="right"/>
    </xf>
    <xf numFmtId="0" fontId="5" fillId="0" borderId="0" xfId="0" applyFont="1" applyAlignment="1">
      <alignment horizontal="right"/>
    </xf>
    <xf numFmtId="0" fontId="17" fillId="7" borderId="0" xfId="0" applyFont="1" applyFill="1" applyAlignment="1">
      <alignment wrapText="1"/>
    </xf>
    <xf numFmtId="0" fontId="9" fillId="0" borderId="0" xfId="0" applyFont="1" applyAlignment="1" applyProtection="1">
      <alignment vertical="center" wrapText="1"/>
      <protection locked="0"/>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10" fillId="5" borderId="1" xfId="0" applyFont="1" applyFill="1" applyBorder="1"/>
    <xf numFmtId="0" fontId="10" fillId="5" borderId="2" xfId="0" applyFont="1" applyFill="1" applyBorder="1" applyAlignment="1">
      <alignment horizontal="center" wrapText="1"/>
    </xf>
    <xf numFmtId="0" fontId="10" fillId="5" borderId="3" xfId="0" applyFont="1" applyFill="1" applyBorder="1" applyAlignment="1">
      <alignment horizontal="center"/>
    </xf>
    <xf numFmtId="0" fontId="10" fillId="5" borderId="4" xfId="0" applyFont="1" applyFill="1" applyBorder="1" applyAlignment="1">
      <alignment horizontal="center"/>
    </xf>
    <xf numFmtId="0" fontId="1" fillId="5" borderId="0" xfId="0" applyFont="1" applyFill="1" applyAlignment="1">
      <alignment horizontal="center" wrapText="1"/>
    </xf>
    <xf numFmtId="0" fontId="1" fillId="5" borderId="5" xfId="0" applyFont="1" applyFill="1" applyBorder="1" applyAlignment="1">
      <alignment horizontal="center"/>
    </xf>
    <xf numFmtId="0" fontId="1" fillId="5" borderId="4" xfId="0" applyFont="1" applyFill="1" applyBorder="1"/>
    <xf numFmtId="0" fontId="11" fillId="5" borderId="0" xfId="0" applyFont="1" applyFill="1" applyAlignment="1">
      <alignment horizontal="center" vertical="center" wrapText="1"/>
    </xf>
    <xf numFmtId="0" fontId="11" fillId="5" borderId="5" xfId="0" applyFont="1" applyFill="1" applyBorder="1" applyAlignment="1">
      <alignment horizontal="center" vertical="center" wrapText="1"/>
    </xf>
    <xf numFmtId="0" fontId="0" fillId="5" borderId="6" xfId="0" applyFill="1" applyBorder="1"/>
    <xf numFmtId="0" fontId="0" fillId="5" borderId="7" xfId="0" applyFill="1" applyBorder="1" applyAlignment="1">
      <alignment horizontal="center" wrapText="1"/>
    </xf>
    <xf numFmtId="0" fontId="0" fillId="5" borderId="8" xfId="0" applyFill="1" applyBorder="1" applyAlignment="1">
      <alignment horizontal="center"/>
    </xf>
    <xf numFmtId="0" fontId="13" fillId="3" borderId="0" xfId="0" applyFont="1" applyFill="1" applyAlignment="1">
      <alignment horizontal="center"/>
    </xf>
    <xf numFmtId="0" fontId="12" fillId="3" borderId="0" xfId="0" applyFont="1" applyFill="1" applyAlignment="1">
      <alignment horizontal="center"/>
    </xf>
    <xf numFmtId="0" fontId="12" fillId="3" borderId="0" xfId="0" applyFont="1" applyFill="1" applyAlignment="1">
      <alignment horizontal="center" wrapText="1"/>
    </xf>
    <xf numFmtId="0" fontId="14" fillId="3" borderId="0" xfId="0" applyFont="1" applyFill="1" applyAlignment="1">
      <alignment horizontal="center" vertical="center"/>
    </xf>
    <xf numFmtId="0" fontId="14" fillId="3" borderId="0" xfId="0" applyFont="1" applyFill="1" applyAlignment="1">
      <alignment horizontal="center"/>
    </xf>
    <xf numFmtId="0" fontId="4" fillId="2" borderId="0" xfId="0" applyFont="1" applyFill="1" applyAlignment="1">
      <alignment horizontal="center" wrapText="1"/>
    </xf>
    <xf numFmtId="0" fontId="6" fillId="4" borderId="0" xfId="0" applyFont="1" applyFill="1" applyAlignment="1">
      <alignment horizontal="center"/>
    </xf>
    <xf numFmtId="0" fontId="6" fillId="4" borderId="0" xfId="0" applyFont="1" applyFill="1" applyAlignment="1">
      <alignment wrapText="1"/>
    </xf>
    <xf numFmtId="0" fontId="6" fillId="4" borderId="0" xfId="0" applyFont="1" applyFill="1" applyAlignment="1">
      <alignment horizontal="center" vertical="center"/>
    </xf>
    <xf numFmtId="0" fontId="8" fillId="2" borderId="0" xfId="0" applyFont="1" applyFill="1" applyAlignment="1">
      <alignment horizontal="left"/>
    </xf>
    <xf numFmtId="0" fontId="8" fillId="2" borderId="0" xfId="0" applyFont="1" applyFill="1" applyAlignment="1">
      <alignment horizontal="left" vertical="center"/>
    </xf>
  </cellXfs>
  <cellStyles count="2">
    <cellStyle name="Normal" xfId="0" builtinId="0"/>
    <cellStyle name="Normal 2" xfId="1" xr:uid="{0D8A08E6-517D-CE46-A30A-E29EFD22D440}"/>
  </cellStyles>
  <dxfs count="12">
    <dxf>
      <font>
        <color theme="6"/>
      </font>
    </dxf>
    <dxf>
      <font>
        <color rgb="FF9C0006"/>
      </font>
    </dxf>
    <dxf>
      <font>
        <color rgb="FF006100"/>
      </font>
      <fill>
        <patternFill>
          <bgColor rgb="FFC6EFCE"/>
        </patternFill>
      </fill>
    </dxf>
    <dxf>
      <font>
        <color rgb="FF9C0006"/>
      </font>
      <fill>
        <patternFill>
          <bgColor rgb="FFFFC7CE"/>
        </patternFill>
      </fill>
    </dxf>
    <dxf>
      <font>
        <b val="0"/>
        <i/>
        <color theme="5"/>
      </font>
      <fill>
        <patternFill>
          <fgColor auto="1"/>
          <bgColor theme="1"/>
        </patternFill>
      </fill>
    </dxf>
    <dxf>
      <font>
        <color theme="6"/>
      </font>
    </dxf>
    <dxf>
      <font>
        <color rgb="FF9C0006"/>
      </font>
    </dxf>
    <dxf>
      <font>
        <color theme="2" tint="-0.499984740745262"/>
      </font>
      <fill>
        <patternFill>
          <bgColor theme="0" tint="-0.24994659260841701"/>
        </patternFill>
      </fill>
    </dxf>
    <dxf>
      <font>
        <color rgb="FF006100"/>
      </font>
      <fill>
        <patternFill>
          <bgColor rgb="FFC6EFCE"/>
        </patternFill>
      </fill>
    </dxf>
    <dxf>
      <font>
        <color rgb="FF9C0006"/>
      </font>
      <fill>
        <patternFill>
          <bgColor rgb="FFFFC7CE"/>
        </patternFill>
      </fill>
    </dxf>
    <dxf>
      <font>
        <b val="0"/>
        <i/>
        <color theme="5"/>
      </font>
      <fill>
        <patternFill>
          <bgColor theme="1"/>
        </patternFill>
      </fill>
    </dxf>
    <dxf>
      <font>
        <b/>
        <i val="0"/>
        <u val="none"/>
        <color theme="4"/>
      </font>
    </dxf>
  </dxfs>
  <tableStyles count="0" defaultTableStyle="TableStyleMedium2" defaultPivotStyle="PivotStyleLight16"/>
  <colors>
    <mruColors>
      <color rgb="FFFF562F"/>
      <color rgb="FFE2F9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25400</xdr:colOff>
      <xdr:row>19</xdr:row>
      <xdr:rowOff>304800</xdr:rowOff>
    </xdr:from>
    <xdr:to>
      <xdr:col>0</xdr:col>
      <xdr:colOff>9922933</xdr:colOff>
      <xdr:row>31</xdr:row>
      <xdr:rowOff>16934</xdr:rowOff>
    </xdr:to>
    <xdr:sp macro="" textlink="">
      <xdr:nvSpPr>
        <xdr:cNvPr id="5" name="ZoneTexte 1">
          <a:extLst>
            <a:ext uri="{FF2B5EF4-FFF2-40B4-BE49-F238E27FC236}">
              <a16:creationId xmlns:a16="http://schemas.microsoft.com/office/drawing/2014/main" id="{F8688CAD-687A-2D4D-B331-CC9EC887E809}"/>
            </a:ext>
          </a:extLst>
        </xdr:cNvPr>
        <xdr:cNvSpPr txBox="1"/>
      </xdr:nvSpPr>
      <xdr:spPr>
        <a:xfrm>
          <a:off x="25400" y="304800"/>
          <a:ext cx="9897533" cy="22690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400" b="0" i="0">
              <a:latin typeface="Metropolis Light" pitchFamily="2" charset="77"/>
            </a:rPr>
            <a:t>This deliverable is part of WP5 – Cross-sectoral validation, demonstration and upscaling of the solutions.</a:t>
          </a:r>
          <a:br>
            <a:rPr lang="fr-FR" sz="1400" b="0" i="0">
              <a:latin typeface="Metropolis Light" pitchFamily="2" charset="77"/>
            </a:rPr>
          </a:br>
          <a:endParaRPr lang="fr-FR" sz="1400" b="0" i="0">
            <a:latin typeface="Metropolis Light" pitchFamily="2" charset="77"/>
          </a:endParaRPr>
        </a:p>
        <a:p>
          <a:r>
            <a:rPr lang="fr-FR" sz="1400" b="0" i="0">
              <a:latin typeface="Metropolis Light" pitchFamily="2" charset="77"/>
            </a:rPr>
            <a:t>Its objective is to </a:t>
          </a:r>
          <a:r>
            <a:rPr lang="fr-FR" sz="1400" b="1" i="0">
              <a:latin typeface="Metropolis Light" pitchFamily="2" charset="77"/>
            </a:rPr>
            <a:t>provide a decision-making tool </a:t>
          </a:r>
          <a:r>
            <a:rPr lang="fr-FR" sz="1400" b="0" i="0">
              <a:latin typeface="Metropolis Light" pitchFamily="2" charset="77"/>
            </a:rPr>
            <a:t>for manufacturers</a:t>
          </a:r>
          <a:r>
            <a:rPr lang="fr-FR" sz="1400" b="0" i="0" baseline="0">
              <a:latin typeface="Metropolis Light" pitchFamily="2" charset="77"/>
            </a:rPr>
            <a:t> in</a:t>
          </a:r>
          <a:r>
            <a:rPr lang="fr-FR" sz="1400" b="0" i="0">
              <a:latin typeface="Metropolis Light" pitchFamily="2" charset="77"/>
            </a:rPr>
            <a:t> the agri-food sector to assess the technical viability of switching from current plastic packaging to:</a:t>
          </a:r>
        </a:p>
        <a:p>
          <a:r>
            <a:rPr lang="fr-FR" sz="1400" b="0" i="0" baseline="0">
              <a:latin typeface="Metropolis Light" pitchFamily="2" charset="77"/>
            </a:rPr>
            <a:t> - </a:t>
          </a:r>
          <a:r>
            <a:rPr lang="fr-FR" sz="1400" b="0" i="0">
              <a:latin typeface="Metropolis Light" pitchFamily="2" charset="77"/>
            </a:rPr>
            <a:t>a </a:t>
          </a:r>
          <a:r>
            <a:rPr lang="fr-FR" sz="1400" b="1" i="0">
              <a:latin typeface="Metropolis Light" pitchFamily="2" charset="77"/>
            </a:rPr>
            <a:t>reusable solution </a:t>
          </a:r>
          <a:r>
            <a:rPr lang="fr-FR" sz="1400" b="0" i="0">
              <a:latin typeface="Metropolis Light" pitchFamily="2" charset="77"/>
            </a:rPr>
            <a:t>(reuse), or</a:t>
          </a:r>
        </a:p>
        <a:p>
          <a:r>
            <a:rPr lang="fr-FR" sz="1400" b="0" i="0" baseline="0">
              <a:latin typeface="Metropolis Light" pitchFamily="2" charset="77"/>
            </a:rPr>
            <a:t> - </a:t>
          </a:r>
          <a:r>
            <a:rPr lang="fr-FR" sz="1400" b="0" i="0">
              <a:latin typeface="Metropolis Light" pitchFamily="2" charset="77"/>
            </a:rPr>
            <a:t>a </a:t>
          </a:r>
          <a:r>
            <a:rPr lang="fr-FR" sz="1400" b="1" i="0">
              <a:latin typeface="Metropolis Light" pitchFamily="2" charset="77"/>
            </a:rPr>
            <a:t>cellulose fibre-based solution (</a:t>
          </a:r>
          <a:r>
            <a:rPr lang="fr-FR" sz="1400" b="0" i="0">
              <a:latin typeface="Metropolis Light" pitchFamily="2" charset="77"/>
            </a:rPr>
            <a:t>substitution).</a:t>
          </a:r>
        </a:p>
        <a:p>
          <a:endParaRPr lang="fr-FR" sz="1400" b="0" i="0">
            <a:latin typeface="Metropolis Light" pitchFamily="2" charset="77"/>
          </a:endParaRPr>
        </a:p>
        <a:p>
          <a:r>
            <a:rPr lang="fr-FR" sz="1400" b="0" i="0">
              <a:latin typeface="Metropolis Light" pitchFamily="2" charset="77"/>
            </a:rPr>
            <a:t>The data used comes from the R3PACK project </a:t>
          </a:r>
          <a:r>
            <a:rPr lang="fr-FR" sz="1400" b="0" i="0">
              <a:solidFill>
                <a:schemeClr val="tx1"/>
              </a:solidFill>
              <a:latin typeface="Metropolis Light" pitchFamily="2" charset="77"/>
            </a:rPr>
            <a:t>demonstrations and analysis</a:t>
          </a:r>
          <a:r>
            <a:rPr lang="fr-FR" sz="1400" b="0" i="0" baseline="0">
              <a:solidFill>
                <a:schemeClr val="tx1"/>
              </a:solidFill>
              <a:latin typeface="Metropolis Light" pitchFamily="2" charset="77"/>
            </a:rPr>
            <a:t> of the results </a:t>
          </a:r>
          <a:r>
            <a:rPr lang="fr-FR" sz="1400" b="0" i="0">
              <a:solidFill>
                <a:schemeClr val="tx1"/>
              </a:solidFill>
              <a:latin typeface="Metropolis Light" pitchFamily="2" charset="77"/>
            </a:rPr>
            <a:t>from WPs 2 to 5.</a:t>
          </a:r>
        </a:p>
        <a:p>
          <a:br>
            <a:rPr lang="fr-FR" sz="1400" b="0" i="0">
              <a:solidFill>
                <a:schemeClr val="tx1"/>
              </a:solidFill>
              <a:latin typeface="Metropolis Light" pitchFamily="2" charset="77"/>
            </a:rPr>
          </a:br>
          <a:r>
            <a:rPr lang="fr-FR" sz="1400" b="0" i="0">
              <a:latin typeface="Metropolis Light" pitchFamily="2" charset="77"/>
            </a:rPr>
            <a:t>The tool compiles this information to identify the </a:t>
          </a:r>
          <a:r>
            <a:rPr lang="fr-FR" sz="1400" b="1" i="0">
              <a:latin typeface="Metropolis Light" pitchFamily="2" charset="77"/>
            </a:rPr>
            <a:t>obstacles, levers and conditions for implementing </a:t>
          </a:r>
          <a:r>
            <a:rPr lang="fr-FR" sz="1400" b="0" i="0">
              <a:latin typeface="Metropolis Light" pitchFamily="2" charset="77"/>
            </a:rPr>
            <a:t>a change in packaging on an industrial scale.</a:t>
          </a:r>
          <a:endParaRPr lang="fr-FR" sz="1400" b="0" i="0">
            <a:solidFill>
              <a:srgbClr val="FF0000"/>
            </a:solidFill>
            <a:latin typeface="Metropolis Light" pitchFamily="2" charset="77"/>
          </a:endParaRPr>
        </a:p>
      </xdr:txBody>
    </xdr:sp>
    <xdr:clientData/>
  </xdr:twoCellAnchor>
  <xdr:twoCellAnchor>
    <xdr:from>
      <xdr:col>0</xdr:col>
      <xdr:colOff>1378</xdr:colOff>
      <xdr:row>32</xdr:row>
      <xdr:rowOff>-1</xdr:rowOff>
    </xdr:from>
    <xdr:to>
      <xdr:col>0</xdr:col>
      <xdr:colOff>9922934</xdr:colOff>
      <xdr:row>57</xdr:row>
      <xdr:rowOff>16932</xdr:rowOff>
    </xdr:to>
    <xdr:sp macro="" textlink="">
      <xdr:nvSpPr>
        <xdr:cNvPr id="85" name="ZoneTexte 2">
          <a:extLst>
            <a:ext uri="{FF2B5EF4-FFF2-40B4-BE49-F238E27FC236}">
              <a16:creationId xmlns:a16="http://schemas.microsoft.com/office/drawing/2014/main" id="{2BEC44F1-80EA-E743-BACC-6B939615AA26}"/>
            </a:ext>
          </a:extLst>
        </xdr:cNvPr>
        <xdr:cNvSpPr txBox="1"/>
      </xdr:nvSpPr>
      <xdr:spPr>
        <a:xfrm>
          <a:off x="1378" y="2878666"/>
          <a:ext cx="9921556" cy="50969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buNone/>
          </a:pPr>
          <a:r>
            <a:rPr lang="fr-FR" sz="1400" b="1">
              <a:latin typeface="Metropolis" pitchFamily="2" charset="77"/>
            </a:rPr>
            <a:t>Instructions</a:t>
          </a:r>
        </a:p>
        <a:p>
          <a:pPr>
            <a:buNone/>
          </a:pPr>
          <a:r>
            <a:rPr lang="fr-FR" sz="1400" b="1">
              <a:latin typeface="Metropolis" pitchFamily="2" charset="77"/>
            </a:rPr>
            <a:t>	1.</a:t>
          </a:r>
          <a:r>
            <a:rPr lang="fr-FR" sz="1400" b="1" baseline="0">
              <a:latin typeface="Metropolis" pitchFamily="2" charset="77"/>
            </a:rPr>
            <a:t> </a:t>
          </a:r>
          <a:r>
            <a:rPr lang="fr-FR" sz="1400" b="1">
              <a:latin typeface="Metropolis" pitchFamily="2" charset="77"/>
            </a:rPr>
            <a:t>Open the "Tool" tab</a:t>
          </a:r>
        </a:p>
        <a:p>
          <a:pPr>
            <a:buNone/>
          </a:pPr>
          <a:r>
            <a:rPr lang="fr-FR" sz="1400" b="1">
              <a:latin typeface="Metropolis" pitchFamily="2" charset="77"/>
            </a:rPr>
            <a:t>	2.</a:t>
          </a:r>
          <a:r>
            <a:rPr lang="fr-FR" sz="1400" b="1" baseline="0">
              <a:latin typeface="Metropolis" pitchFamily="2" charset="77"/>
            </a:rPr>
            <a:t> </a:t>
          </a:r>
          <a:r>
            <a:rPr lang="fr-FR" sz="1400" b="0" i="0">
              <a:solidFill>
                <a:schemeClr val="dk1"/>
              </a:solidFill>
              <a:latin typeface="Metropolis Light" pitchFamily="2" charset="77"/>
              <a:ea typeface="+mn-ea"/>
              <a:cs typeface="+mn-cs"/>
            </a:rPr>
            <a:t>For each question, </a:t>
          </a:r>
          <a:r>
            <a:rPr lang="fr-FR" sz="1400" b="1" i="0">
              <a:solidFill>
                <a:schemeClr val="dk1"/>
              </a:solidFill>
              <a:latin typeface="Metropolis Light" pitchFamily="2" charset="77"/>
              <a:ea typeface="+mn-ea"/>
              <a:cs typeface="+mn-cs"/>
            </a:rPr>
            <a:t>select the</a:t>
          </a:r>
          <a:r>
            <a:rPr lang="fr-FR" sz="1400" b="0" i="0">
              <a:solidFill>
                <a:schemeClr val="dk1"/>
              </a:solidFill>
              <a:latin typeface="Metropolis Light" pitchFamily="2" charset="77"/>
              <a:ea typeface="+mn-ea"/>
              <a:cs typeface="+mn-cs"/>
            </a:rPr>
            <a:t> appropriate </a:t>
          </a:r>
          <a:r>
            <a:rPr lang="fr-FR" sz="1400" b="1" i="0">
              <a:solidFill>
                <a:schemeClr val="dk1"/>
              </a:solidFill>
              <a:latin typeface="Metropolis Light" pitchFamily="2" charset="77"/>
              <a:ea typeface="+mn-ea"/>
              <a:cs typeface="+mn-cs"/>
            </a:rPr>
            <a:t>answer</a:t>
          </a:r>
          <a:r>
            <a:rPr lang="fr-FR" sz="1400" b="0" i="0">
              <a:solidFill>
                <a:schemeClr val="dk1"/>
              </a:solidFill>
              <a:latin typeface="Metropolis Light" pitchFamily="2" charset="77"/>
              <a:ea typeface="+mn-ea"/>
              <a:cs typeface="+mn-cs"/>
            </a:rPr>
            <a:t> from the drop-down list in the </a:t>
          </a:r>
          <a:r>
            <a:rPr lang="fr-FR" sz="1400" b="0" i="1">
              <a:solidFill>
                <a:schemeClr val="dk1"/>
              </a:solidFill>
              <a:latin typeface="Metropolis Light" pitchFamily="2" charset="77"/>
              <a:ea typeface="+mn-ea"/>
              <a:cs typeface="+mn-cs"/>
            </a:rPr>
            <a:t>"Your answer" </a:t>
          </a:r>
          <a:r>
            <a:rPr lang="fr-FR" sz="1400" b="0" i="0">
              <a:solidFill>
                <a:schemeClr val="dk1"/>
              </a:solidFill>
              <a:latin typeface="Metropolis Light" pitchFamily="2" charset="77"/>
              <a:ea typeface="+mn-ea"/>
              <a:cs typeface="+mn-cs"/>
            </a:rPr>
            <a:t> column by selecting the characteristics of the current packaging (not the alternative) and the corresponding product.</a:t>
          </a:r>
        </a:p>
        <a:p>
          <a:pPr>
            <a:buNone/>
          </a:pPr>
          <a:endParaRPr lang="fr-FR" sz="1400" b="0" i="0">
            <a:solidFill>
              <a:schemeClr val="dk1"/>
            </a:solidFill>
            <a:latin typeface="Metropolis Light" pitchFamily="2" charset="77"/>
            <a:ea typeface="+mn-ea"/>
            <a:cs typeface="+mn-cs"/>
          </a:endParaRPr>
        </a:p>
        <a:p>
          <a:r>
            <a:rPr lang="fr-FR" sz="1400" b="0" i="0">
              <a:solidFill>
                <a:schemeClr val="dk1"/>
              </a:solidFill>
              <a:latin typeface="Metropolis Light" pitchFamily="2" charset="77"/>
              <a:ea typeface="+mn-ea"/>
              <a:cs typeface="+mn-cs"/>
            </a:rPr>
            <a:t>After each selection:</a:t>
          </a:r>
        </a:p>
        <a:p>
          <a:endParaRPr lang="fr-FR" sz="1400" b="0" i="0">
            <a:solidFill>
              <a:schemeClr val="dk1"/>
            </a:solidFill>
            <a:latin typeface="Metropolis Light" pitchFamily="2" charset="77"/>
            <a:ea typeface="+mn-ea"/>
            <a:cs typeface="+mn-cs"/>
          </a:endParaRPr>
        </a:p>
        <a:p>
          <a:r>
            <a:rPr lang="fr-FR" sz="1400" b="0" i="0">
              <a:solidFill>
                <a:schemeClr val="dk1"/>
              </a:solidFill>
              <a:latin typeface="Metropolis Light" pitchFamily="2" charset="77"/>
              <a:ea typeface="+mn-ea"/>
              <a:cs typeface="+mn-cs"/>
            </a:rPr>
            <a:t>- Comments are displayed in the "</a:t>
          </a:r>
          <a:r>
            <a:rPr lang="fr-FR" sz="1400" b="0" i="0" baseline="0">
              <a:solidFill>
                <a:schemeClr val="dk1"/>
              </a:solidFill>
              <a:latin typeface="Metropolis Light" pitchFamily="2" charset="77"/>
              <a:ea typeface="+mn-ea"/>
              <a:cs typeface="+mn-cs"/>
            </a:rPr>
            <a:t> Reuse</a:t>
          </a:r>
          <a:r>
            <a:rPr lang="fr-FR" sz="1400" b="0" i="0">
              <a:solidFill>
                <a:schemeClr val="dk1"/>
              </a:solidFill>
              <a:latin typeface="Metropolis Light" pitchFamily="2" charset="77"/>
              <a:ea typeface="+mn-ea"/>
              <a:cs typeface="+mn-cs"/>
            </a:rPr>
            <a:t> comment</a:t>
          </a:r>
          <a:r>
            <a:rPr lang="fr-FR" sz="1400" b="0" i="0" baseline="0">
              <a:solidFill>
                <a:schemeClr val="dk1"/>
              </a:solidFill>
              <a:latin typeface="Metropolis Light" pitchFamily="2" charset="77"/>
              <a:ea typeface="+mn-ea"/>
              <a:cs typeface="+mn-cs"/>
            </a:rPr>
            <a:t> " and "Substitution comment"</a:t>
          </a:r>
          <a:r>
            <a:rPr lang="fr-FR" sz="1400" b="0" i="0">
              <a:solidFill>
                <a:schemeClr val="dk1"/>
              </a:solidFill>
              <a:latin typeface="Metropolis Light" pitchFamily="2" charset="77"/>
              <a:ea typeface="+mn-ea"/>
              <a:cs typeface="+mn-cs"/>
            </a:rPr>
            <a:t> columns, explaining the technical or logistical impacts of the choice for reuse and substitution.</a:t>
          </a:r>
        </a:p>
        <a:p>
          <a:r>
            <a:rPr lang="fr-FR" sz="1400" b="0" i="0">
              <a:solidFill>
                <a:schemeClr val="dk1"/>
              </a:solidFill>
              <a:latin typeface="Metropolis Light" pitchFamily="2" charset="77"/>
              <a:ea typeface="+mn-ea"/>
              <a:cs typeface="+mn-cs"/>
            </a:rPr>
            <a:t>- The associated scores (+3/0/-3 or KO)</a:t>
          </a:r>
          <a:r>
            <a:rPr lang="fr-FR" sz="1400" b="0" i="0" baseline="0">
              <a:solidFill>
                <a:schemeClr val="dk1"/>
              </a:solidFill>
              <a:latin typeface="Metropolis Light" pitchFamily="2" charset="77"/>
              <a:ea typeface="+mn-ea"/>
              <a:cs typeface="+mn-cs"/>
            </a:rPr>
            <a:t> </a:t>
          </a:r>
          <a:r>
            <a:rPr lang="fr-FR" sz="1400" b="0" i="0">
              <a:solidFill>
                <a:schemeClr val="dk1"/>
              </a:solidFill>
              <a:latin typeface="Metropolis Light" pitchFamily="2" charset="77"/>
              <a:ea typeface="+mn-ea"/>
              <a:cs typeface="+mn-cs"/>
            </a:rPr>
            <a:t>are automatically assigned. A KO means that</a:t>
          </a:r>
          <a:r>
            <a:rPr lang="fr-FR" sz="1400" b="0" i="0" baseline="0">
              <a:solidFill>
                <a:schemeClr val="dk1"/>
              </a:solidFill>
              <a:latin typeface="Metropolis Light" pitchFamily="2" charset="77"/>
              <a:ea typeface="+mn-ea"/>
              <a:cs typeface="+mn-cs"/>
            </a:rPr>
            <a:t> the packaging/product combination </a:t>
          </a:r>
          <a:r>
            <a:rPr lang="fr-FR" sz="1400" b="0" i="0">
              <a:solidFill>
                <a:schemeClr val="dk1"/>
              </a:solidFill>
              <a:latin typeface="Metropolis Light" pitchFamily="2" charset="77"/>
              <a:ea typeface="+mn-ea"/>
              <a:cs typeface="+mn-cs"/>
            </a:rPr>
            <a:t>is incompatible</a:t>
          </a:r>
          <a:r>
            <a:rPr lang="fr-FR" sz="1400" b="0" i="0" baseline="0">
              <a:solidFill>
                <a:schemeClr val="dk1"/>
              </a:solidFill>
              <a:latin typeface="Metropolis Light" pitchFamily="2" charset="77"/>
              <a:ea typeface="+mn-ea"/>
              <a:cs typeface="+mn-cs"/>
            </a:rPr>
            <a:t> with the reuse or substitution solution. </a:t>
          </a:r>
          <a:endParaRPr lang="fr-FR" sz="1400" b="0" i="0">
            <a:solidFill>
              <a:schemeClr val="dk1"/>
            </a:solidFill>
            <a:latin typeface="Metropolis Light" pitchFamily="2" charset="77"/>
            <a:ea typeface="+mn-ea"/>
            <a:cs typeface="+mn-cs"/>
          </a:endParaRPr>
        </a:p>
        <a:p>
          <a:pPr>
            <a:buNone/>
          </a:pPr>
          <a:endParaRPr lang="fr-FR" sz="1400">
            <a:solidFill>
              <a:schemeClr val="dk1"/>
            </a:solidFill>
            <a:latin typeface="Metropolis" pitchFamily="2" charset="77"/>
            <a:ea typeface="+mn-ea"/>
            <a:cs typeface="+mn-cs"/>
          </a:endParaRPr>
        </a:p>
        <a:p>
          <a:pPr>
            <a:buNone/>
          </a:pPr>
          <a:r>
            <a:rPr lang="fr-FR" sz="1400" b="1" baseline="0">
              <a:latin typeface="Metropolis" pitchFamily="2" charset="77"/>
            </a:rPr>
            <a:t>	3. </a:t>
          </a:r>
          <a:r>
            <a:rPr lang="fr-FR" sz="1400" b="1">
              <a:latin typeface="Metropolis" pitchFamily="2" charset="77"/>
            </a:rPr>
            <a:t>View scores and comments</a:t>
          </a:r>
          <a:r>
            <a:rPr lang="fr-FR" sz="1400">
              <a:latin typeface="Metropolis" pitchFamily="2" charset="77"/>
            </a:rPr>
            <a:t>:</a:t>
          </a:r>
        </a:p>
        <a:p>
          <a:pPr>
            <a:buNone/>
          </a:pPr>
          <a:r>
            <a:rPr lang="fr-FR" sz="1400">
              <a:latin typeface="Metropolis" pitchFamily="2" charset="77"/>
            </a:rPr>
            <a:t>Two scores are calculated automatically:</a:t>
          </a:r>
        </a:p>
        <a:p>
          <a:pPr>
            <a:buNone/>
          </a:pPr>
          <a:r>
            <a:rPr lang="fr-FR" sz="1400" b="0">
              <a:latin typeface="Metropolis" pitchFamily="2" charset="77"/>
            </a:rPr>
            <a:t>-</a:t>
          </a:r>
          <a:r>
            <a:rPr lang="fr-FR" sz="1400" b="1" baseline="0">
              <a:latin typeface="Metropolis" pitchFamily="2" charset="77"/>
            </a:rPr>
            <a:t> </a:t>
          </a:r>
          <a:r>
            <a:rPr lang="fr-FR" sz="1400" b="1">
              <a:latin typeface="Metropolis" pitchFamily="2" charset="77"/>
            </a:rPr>
            <a:t>Reuse</a:t>
          </a:r>
          <a:endParaRPr lang="fr-FR" sz="1400" b="0">
            <a:latin typeface="Metropolis" pitchFamily="2" charset="77"/>
          </a:endParaRPr>
        </a:p>
        <a:p>
          <a:pPr>
            <a:buNone/>
          </a:pPr>
          <a:r>
            <a:rPr lang="fr-FR" sz="1400" b="0">
              <a:latin typeface="Metropolis" pitchFamily="2" charset="77"/>
            </a:rPr>
            <a:t>-</a:t>
          </a:r>
          <a:r>
            <a:rPr lang="fr-FR" sz="1400" b="0" baseline="0">
              <a:latin typeface="Metropolis" pitchFamily="2" charset="77"/>
            </a:rPr>
            <a:t> </a:t>
          </a:r>
          <a:r>
            <a:rPr lang="fr-FR" sz="1400" b="1">
              <a:latin typeface="Metropolis" pitchFamily="2" charset="77"/>
            </a:rPr>
            <a:t>Substitution</a:t>
          </a:r>
          <a:r>
            <a:rPr lang="fr-FR" sz="1400">
              <a:latin typeface="Metropolis" pitchFamily="2" charset="77"/>
            </a:rPr>
            <a:t>.</a:t>
          </a:r>
        </a:p>
        <a:p>
          <a:pPr>
            <a:buNone/>
          </a:pPr>
          <a:endParaRPr lang="fr-FR" sz="1400">
            <a:latin typeface="Metropolis" pitchFamily="2" charset="77"/>
          </a:endParaRPr>
        </a:p>
        <a:p>
          <a:pPr>
            <a:buNone/>
          </a:pPr>
          <a:r>
            <a:rPr lang="fr-FR" sz="1400">
              <a:latin typeface="Metropolis" pitchFamily="2" charset="77"/>
            </a:rPr>
            <a:t>The comments associated with each question provide details </a:t>
          </a:r>
          <a:r>
            <a:rPr lang="fr-FR" sz="1400" baseline="0">
              <a:latin typeface="Metropolis" pitchFamily="2" charset="77"/>
            </a:rPr>
            <a:t>to be taken into account when interpreting the results.</a:t>
          </a:r>
          <a:endParaRPr lang="fr-FR" sz="1400">
            <a:latin typeface="Metropolis" pitchFamily="2" charset="77"/>
          </a:endParaRPr>
        </a:p>
        <a:p>
          <a:pPr>
            <a:buNone/>
          </a:pPr>
          <a:endParaRPr lang="fr-FR" sz="1400">
            <a:latin typeface="Metropolis" pitchFamily="2" charset="77"/>
          </a:endParaRPr>
        </a:p>
        <a:p>
          <a:pPr>
            <a:buNone/>
          </a:pPr>
          <a:r>
            <a:rPr lang="fr-FR" sz="1400" b="1">
              <a:latin typeface="Metropolis" pitchFamily="2" charset="77"/>
            </a:rPr>
            <a:t>Best practices for use</a:t>
          </a:r>
        </a:p>
        <a:p>
          <a:pPr>
            <a:buNone/>
          </a:pPr>
          <a:r>
            <a:rPr lang="fr-FR" sz="1400">
              <a:latin typeface="Metropolis" pitchFamily="2" charset="77"/>
            </a:rPr>
            <a:t>- Use the tool to test a packaging/product </a:t>
          </a:r>
          <a:r>
            <a:rPr lang="fr-FR" sz="1400" baseline="0">
              <a:latin typeface="Metropolis" pitchFamily="2" charset="77"/>
            </a:rPr>
            <a:t>combination</a:t>
          </a:r>
          <a:r>
            <a:rPr lang="fr-FR" sz="1400">
              <a:latin typeface="Metropolis" pitchFamily="2" charset="77"/>
            </a:rPr>
            <a:t>. </a:t>
          </a:r>
          <a:r>
            <a:rPr lang="fr-FR" sz="1400" i="1">
              <a:latin typeface="Metropolis" pitchFamily="2" charset="77"/>
            </a:rPr>
            <a:t>If you wish to test a new combination, restart the tool from scratch.</a:t>
          </a:r>
        </a:p>
        <a:p>
          <a:pPr>
            <a:buNone/>
          </a:pPr>
          <a:r>
            <a:rPr lang="fr-FR" sz="1400">
              <a:latin typeface="Metropolis" pitchFamily="2" charset="77"/>
            </a:rPr>
            <a:t>- Check the consistency of the answers entered before interpreting</a:t>
          </a:r>
          <a:r>
            <a:rPr lang="fr-FR" sz="1400" baseline="0">
              <a:latin typeface="Metropolis" pitchFamily="2" charset="77"/>
            </a:rPr>
            <a:t> the results. </a:t>
          </a:r>
          <a:endParaRPr lang="fr-FR" sz="1400">
            <a:latin typeface="Metropolis" pitchFamily="2" charset="77"/>
          </a:endParaRPr>
        </a:p>
        <a:p>
          <a:pPr>
            <a:buNone/>
          </a:pPr>
          <a:r>
            <a:rPr lang="fr-FR" sz="1400">
              <a:latin typeface="Metropolis" pitchFamily="2" charset="77"/>
            </a:rPr>
            <a:t>- Use the comments to identify levers for action or obstacles to be removed before changing packaging solutions.</a:t>
          </a:r>
        </a:p>
        <a:p>
          <a:pPr marL="0" indent="0">
            <a:buNone/>
          </a:pPr>
          <a:endParaRPr lang="fr-FR" sz="1400">
            <a:solidFill>
              <a:schemeClr val="dk1"/>
            </a:solidFill>
            <a:latin typeface="Metropolis" pitchFamily="2" charset="77"/>
            <a:ea typeface="+mn-ea"/>
            <a:cs typeface="+mn-cs"/>
          </a:endParaRPr>
        </a:p>
        <a:p>
          <a:pPr marL="0" indent="0">
            <a:buNone/>
          </a:pPr>
          <a:endParaRPr lang="fr-FR" sz="1400">
            <a:solidFill>
              <a:schemeClr val="dk1"/>
            </a:solidFill>
            <a:latin typeface="Metropolis" pitchFamily="2" charset="77"/>
            <a:ea typeface="+mn-ea"/>
            <a:cs typeface="+mn-cs"/>
          </a:endParaRPr>
        </a:p>
        <a:p>
          <a:endParaRPr lang="fr-FR" sz="1400" b="1" i="0">
            <a:latin typeface="Metropolis Light" pitchFamily="2" charset="77"/>
          </a:endParaRPr>
        </a:p>
      </xdr:txBody>
    </xdr:sp>
    <xdr:clientData/>
  </xdr:twoCellAnchor>
  <xdr:twoCellAnchor>
    <xdr:from>
      <xdr:col>0</xdr:col>
      <xdr:colOff>2647</xdr:colOff>
      <xdr:row>58</xdr:row>
      <xdr:rowOff>0</xdr:rowOff>
    </xdr:from>
    <xdr:to>
      <xdr:col>1</xdr:col>
      <xdr:colOff>0</xdr:colOff>
      <xdr:row>82</xdr:row>
      <xdr:rowOff>186268</xdr:rowOff>
    </xdr:to>
    <xdr:sp macro="" textlink="">
      <xdr:nvSpPr>
        <xdr:cNvPr id="268" name="ZoneTexte 3">
          <a:extLst>
            <a:ext uri="{FF2B5EF4-FFF2-40B4-BE49-F238E27FC236}">
              <a16:creationId xmlns:a16="http://schemas.microsoft.com/office/drawing/2014/main" id="{E2383DC4-2A5D-F74F-9EAC-A50438CE9FF7}"/>
            </a:ext>
          </a:extLst>
        </xdr:cNvPr>
        <xdr:cNvSpPr txBox="1"/>
      </xdr:nvSpPr>
      <xdr:spPr>
        <a:xfrm>
          <a:off x="2647" y="8280400"/>
          <a:ext cx="9937220" cy="50630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buNone/>
          </a:pPr>
          <a:endParaRPr lang="fr-FR" sz="1400" b="1">
            <a:latin typeface="Metropolis" pitchFamily="2" charset="77"/>
          </a:endParaRPr>
        </a:p>
        <a:p>
          <a:pPr marL="0" indent="0">
            <a:buNone/>
          </a:pPr>
          <a:r>
            <a:rPr lang="fr-FR" sz="1400">
              <a:solidFill>
                <a:schemeClr val="dk1"/>
              </a:solidFill>
              <a:latin typeface="Metropolis" pitchFamily="2" charset="77"/>
              <a:ea typeface="+mn-ea"/>
              <a:cs typeface="+mn-cs"/>
            </a:rPr>
            <a:t>Each product evaluated receives two scores:</a:t>
          </a:r>
        </a:p>
        <a:p>
          <a:pPr marL="0" indent="0">
            <a:buNone/>
          </a:pPr>
          <a:r>
            <a:rPr lang="fr-FR" sz="1400">
              <a:solidFill>
                <a:schemeClr val="dk1"/>
              </a:solidFill>
              <a:latin typeface="Metropolis" pitchFamily="2" charset="77"/>
              <a:ea typeface="+mn-ea"/>
              <a:cs typeface="+mn-cs"/>
            </a:rPr>
            <a:t>- A </a:t>
          </a:r>
          <a:r>
            <a:rPr lang="fr-FR" sz="1400" b="1">
              <a:solidFill>
                <a:schemeClr val="dk1"/>
              </a:solidFill>
              <a:latin typeface="Metropolis" pitchFamily="2" charset="77"/>
              <a:ea typeface="+mn-ea"/>
              <a:cs typeface="+mn-cs"/>
            </a:rPr>
            <a:t>"Reuse"</a:t>
          </a:r>
          <a:r>
            <a:rPr lang="fr-FR" sz="1400">
              <a:solidFill>
                <a:schemeClr val="dk1"/>
              </a:solidFill>
              <a:latin typeface="Metropolis" pitchFamily="2" charset="77"/>
              <a:ea typeface="+mn-ea"/>
              <a:cs typeface="+mn-cs"/>
            </a:rPr>
            <a:t> rating</a:t>
          </a:r>
          <a:r>
            <a:rPr lang="fr-FR" sz="1400" b="0">
              <a:solidFill>
                <a:schemeClr val="dk1"/>
              </a:solidFill>
              <a:latin typeface="Metropolis" pitchFamily="2" charset="77"/>
              <a:ea typeface="+mn-ea"/>
              <a:cs typeface="+mn-cs"/>
            </a:rPr>
            <a:t>, </a:t>
          </a:r>
          <a:r>
            <a:rPr lang="fr-FR" sz="1400">
              <a:solidFill>
                <a:schemeClr val="dk1"/>
              </a:solidFill>
              <a:latin typeface="Metropolis" pitchFamily="2" charset="77"/>
              <a:ea typeface="+mn-ea"/>
              <a:cs typeface="+mn-cs"/>
            </a:rPr>
            <a:t>indicating the compatibility of the current packaging with a reusable solution.</a:t>
          </a:r>
        </a:p>
        <a:p>
          <a:pPr marL="0" indent="0">
            <a:buNone/>
          </a:pPr>
          <a:r>
            <a:rPr lang="fr-FR" sz="1400">
              <a:solidFill>
                <a:schemeClr val="dk1"/>
              </a:solidFill>
              <a:latin typeface="Metropolis" pitchFamily="2" charset="77"/>
              <a:ea typeface="+mn-ea"/>
              <a:cs typeface="+mn-cs"/>
            </a:rPr>
            <a:t>- A </a:t>
          </a:r>
          <a:r>
            <a:rPr lang="fr-FR" sz="1400" b="1">
              <a:solidFill>
                <a:schemeClr val="dk1"/>
              </a:solidFill>
              <a:latin typeface="Metropolis" pitchFamily="2" charset="77"/>
              <a:ea typeface="+mn-ea"/>
              <a:cs typeface="+mn-cs"/>
            </a:rPr>
            <a:t>"Substitution" </a:t>
          </a:r>
          <a:r>
            <a:rPr lang="fr-FR" sz="1400">
              <a:solidFill>
                <a:schemeClr val="dk1"/>
              </a:solidFill>
              <a:latin typeface="Metropolis" pitchFamily="2" charset="77"/>
              <a:ea typeface="+mn-ea"/>
              <a:cs typeface="+mn-cs"/>
            </a:rPr>
            <a:t>rating</a:t>
          </a:r>
          <a:r>
            <a:rPr lang="fr-FR" sz="1400" b="0">
              <a:solidFill>
                <a:schemeClr val="dk1"/>
              </a:solidFill>
              <a:latin typeface="Metropolis" pitchFamily="2" charset="77"/>
              <a:ea typeface="+mn-ea"/>
              <a:cs typeface="+mn-cs"/>
            </a:rPr>
            <a:t>, </a:t>
          </a:r>
          <a:r>
            <a:rPr lang="fr-FR" sz="1400">
              <a:solidFill>
                <a:schemeClr val="dk1"/>
              </a:solidFill>
              <a:latin typeface="Metropolis" pitchFamily="2" charset="77"/>
              <a:ea typeface="+mn-ea"/>
              <a:cs typeface="+mn-cs"/>
            </a:rPr>
            <a:t>indicating compatibility with a cellulose fibre-based solution.</a:t>
          </a:r>
        </a:p>
        <a:p>
          <a:pPr marL="0" indent="0">
            <a:buNone/>
          </a:pPr>
          <a:endParaRPr lang="fr-FR" sz="1400">
            <a:solidFill>
              <a:schemeClr val="dk1"/>
            </a:solidFill>
            <a:latin typeface="Metropolis" pitchFamily="2" charset="77"/>
            <a:ea typeface="+mn-ea"/>
            <a:cs typeface="+mn-cs"/>
          </a:endParaRPr>
        </a:p>
        <a:p>
          <a:pPr marL="0" indent="0">
            <a:buNone/>
          </a:pPr>
          <a:r>
            <a:rPr lang="fr-FR" sz="1400">
              <a:solidFill>
                <a:schemeClr val="dk1"/>
              </a:solidFill>
              <a:latin typeface="Metropolis" pitchFamily="2" charset="77"/>
              <a:ea typeface="+mn-ea"/>
              <a:cs typeface="+mn-cs"/>
            </a:rPr>
            <a:t>These scores are accompanied by interpretative comments to help understand the technical, organisational and logistical constraints associated with each scenario.</a:t>
          </a:r>
        </a:p>
        <a:p>
          <a:pPr marL="0" indent="0">
            <a:buNone/>
          </a:pPr>
          <a:endParaRPr lang="fr-FR" sz="1400">
            <a:solidFill>
              <a:schemeClr val="dk1"/>
            </a:solidFill>
            <a:latin typeface="Metropolis" pitchFamily="2" charset="77"/>
            <a:ea typeface="+mn-ea"/>
            <a:cs typeface="+mn-cs"/>
          </a:endParaRPr>
        </a:p>
        <a:p>
          <a:pPr marL="0" indent="0">
            <a:buNone/>
          </a:pPr>
          <a:endParaRPr lang="fr-FR" sz="1400">
            <a:solidFill>
              <a:schemeClr val="dk1"/>
            </a:solidFill>
            <a:latin typeface="Metropolis" pitchFamily="2" charset="77"/>
            <a:ea typeface="+mn-ea"/>
            <a:cs typeface="+mn-cs"/>
          </a:endParaRPr>
        </a:p>
        <a:p>
          <a:pPr marL="0" indent="0">
            <a:buNone/>
          </a:pPr>
          <a:r>
            <a:rPr lang="fr-FR" sz="1400" i="1" u="sng">
              <a:solidFill>
                <a:srgbClr val="FF0000"/>
              </a:solidFill>
              <a:latin typeface="Metropolis" pitchFamily="2" charset="77"/>
              <a:ea typeface="+mn-ea"/>
              <a:cs typeface="+mn-cs"/>
            </a:rPr>
            <a:t>Compatibility correspondence table</a:t>
          </a:r>
        </a:p>
        <a:p>
          <a:pPr marL="0" indent="0">
            <a:buNone/>
          </a:pPr>
          <a:endParaRPr lang="fr-FR" sz="1400">
            <a:solidFill>
              <a:schemeClr val="dk1"/>
            </a:solidFill>
            <a:latin typeface="Metropolis" pitchFamily="2" charset="77"/>
            <a:ea typeface="+mn-ea"/>
            <a:cs typeface="+mn-cs"/>
          </a:endParaRPr>
        </a:p>
        <a:p>
          <a:pPr marL="0" indent="0">
            <a:buNone/>
          </a:pPr>
          <a:r>
            <a:rPr lang="fr-FR" sz="1400" b="1">
              <a:solidFill>
                <a:schemeClr val="dk1"/>
              </a:solidFill>
              <a:latin typeface="Metropolis" pitchFamily="2" charset="77"/>
              <a:ea typeface="+mn-ea"/>
              <a:cs typeface="+mn-cs"/>
            </a:rPr>
            <a:t>Score type   	Intervals		Interpretations</a:t>
          </a:r>
        </a:p>
        <a:p>
          <a:pPr marL="0" marR="0" lvl="0" indent="0" defTabSz="914400" eaLnBrk="1" fontAlgn="auto" latinLnBrk="0" hangingPunct="1">
            <a:lnSpc>
              <a:spcPct val="100000"/>
            </a:lnSpc>
            <a:spcBef>
              <a:spcPts val="0"/>
            </a:spcBef>
            <a:spcAft>
              <a:spcPts val="0"/>
            </a:spcAft>
            <a:buClrTx/>
            <a:buSzTx/>
            <a:buFontTx/>
            <a:buNone/>
            <a:tabLst/>
            <a:defRPr/>
          </a:pPr>
          <a:r>
            <a:rPr lang="fr-FR" sz="1400" b="0" i="1" u="sng">
              <a:solidFill>
                <a:schemeClr val="dk1"/>
              </a:solidFill>
              <a:latin typeface="Metropolis" pitchFamily="2" charset="77"/>
              <a:ea typeface="+mn-ea"/>
              <a:cs typeface="+mn-cs"/>
            </a:rPr>
            <a:t>Reuse</a:t>
          </a:r>
          <a:r>
            <a:rPr lang="fr-FR" sz="1400" b="0" i="1" u="none">
              <a:solidFill>
                <a:schemeClr val="dk1"/>
              </a:solidFill>
              <a:latin typeface="Metropolis" pitchFamily="2" charset="77"/>
              <a:ea typeface="+mn-ea"/>
              <a:cs typeface="+mn-cs"/>
            </a:rPr>
            <a:t>		</a:t>
          </a:r>
          <a:r>
            <a:rPr lang="fr-FR" sz="1400">
              <a:solidFill>
                <a:schemeClr val="dk1"/>
              </a:solidFill>
              <a:latin typeface="Metropolis" pitchFamily="2" charset="77"/>
              <a:ea typeface="+mn-ea"/>
              <a:cs typeface="+mn-cs"/>
            </a:rPr>
            <a:t>&gt;15 		Very favourable</a:t>
          </a:r>
        </a:p>
        <a:p>
          <a:pPr marL="0" indent="0">
            <a:buNone/>
          </a:pPr>
          <a:r>
            <a:rPr lang="fr-FR" sz="1400">
              <a:solidFill>
                <a:schemeClr val="dk1"/>
              </a:solidFill>
              <a:latin typeface="Metropolis" pitchFamily="2" charset="77"/>
              <a:ea typeface="+mn-ea"/>
              <a:cs typeface="+mn-cs"/>
            </a:rPr>
            <a:t>		4-14 </a:t>
          </a:r>
          <a:r>
            <a:rPr lang="fr-FR" sz="1400">
              <a:effectLst/>
              <a:latin typeface="Metropolis" pitchFamily="2" charset="77"/>
            </a:rPr>
            <a:t>        		Favourable with adjustments </a:t>
          </a:r>
          <a:endParaRPr lang="fr-FR" sz="1400">
            <a:solidFill>
              <a:schemeClr val="dk1"/>
            </a:solidFill>
            <a:latin typeface="Metropolis" pitchFamily="2" charset="77"/>
            <a:ea typeface="+mn-ea"/>
            <a:cs typeface="+mn-cs"/>
          </a:endParaRPr>
        </a:p>
        <a:p>
          <a:pPr marL="0" indent="0">
            <a:buNone/>
          </a:pPr>
          <a:r>
            <a:rPr lang="fr-FR" sz="1400">
              <a:solidFill>
                <a:schemeClr val="dk1"/>
              </a:solidFill>
              <a:latin typeface="Metropolis" pitchFamily="2" charset="77"/>
              <a:ea typeface="+mn-ea"/>
              <a:cs typeface="+mn-cs"/>
            </a:rPr>
            <a:t>		&lt;</a:t>
          </a:r>
          <a:r>
            <a:rPr lang="fr-FR" sz="1400" baseline="0">
              <a:solidFill>
                <a:schemeClr val="dk1"/>
              </a:solidFill>
              <a:latin typeface="Metropolis" pitchFamily="2" charset="77"/>
              <a:ea typeface="+mn-ea"/>
              <a:cs typeface="+mn-cs"/>
            </a:rPr>
            <a:t> </a:t>
          </a:r>
          <a:r>
            <a:rPr lang="fr-FR" sz="1400">
              <a:solidFill>
                <a:schemeClr val="dk1"/>
              </a:solidFill>
              <a:latin typeface="Metropolis" pitchFamily="2" charset="77"/>
              <a:ea typeface="+mn-ea"/>
              <a:cs typeface="+mn-cs"/>
            </a:rPr>
            <a:t>3        		Significant</a:t>
          </a:r>
          <a:r>
            <a:rPr lang="fr-FR" sz="1400" baseline="0">
              <a:solidFill>
                <a:schemeClr val="dk1"/>
              </a:solidFill>
              <a:latin typeface="Metropolis" pitchFamily="2" charset="77"/>
              <a:ea typeface="+mn-ea"/>
              <a:cs typeface="+mn-cs"/>
            </a:rPr>
            <a:t> constraints</a:t>
          </a:r>
          <a:endParaRPr lang="fr-FR" sz="1400">
            <a:solidFill>
              <a:schemeClr val="dk1"/>
            </a:solidFill>
            <a:latin typeface="Metropolis" pitchFamily="2" charset="77"/>
            <a:ea typeface="+mn-ea"/>
            <a:cs typeface="+mn-cs"/>
          </a:endParaRPr>
        </a:p>
        <a:p>
          <a:pPr marL="0" indent="0">
            <a:buNone/>
          </a:pPr>
          <a:endParaRPr lang="fr-FR" sz="1400">
            <a:solidFill>
              <a:schemeClr val="dk1"/>
            </a:solidFill>
            <a:latin typeface="Metropolis" pitchFamily="2" charset="77"/>
            <a:ea typeface="+mn-ea"/>
            <a:cs typeface="+mn-cs"/>
          </a:endParaRPr>
        </a:p>
        <a:p>
          <a:pPr marL="0" indent="0">
            <a:buNone/>
          </a:pPr>
          <a:endParaRPr lang="fr-FR" sz="1400" b="1">
            <a:solidFill>
              <a:schemeClr val="dk1"/>
            </a:solidFill>
            <a:latin typeface="Metropolis" pitchFamily="2" charset="77"/>
            <a:ea typeface="+mn-ea"/>
            <a:cs typeface="+mn-cs"/>
          </a:endParaRPr>
        </a:p>
        <a:p>
          <a:pPr marL="0" indent="0">
            <a:buNone/>
          </a:pPr>
          <a:r>
            <a:rPr lang="fr-FR" sz="1400" i="1" u="sng">
              <a:solidFill>
                <a:schemeClr val="dk1"/>
              </a:solidFill>
              <a:latin typeface="Metropolis" pitchFamily="2" charset="77"/>
              <a:ea typeface="+mn-ea"/>
              <a:cs typeface="+mn-cs"/>
            </a:rPr>
            <a:t>Substitution </a:t>
          </a:r>
          <a:r>
            <a:rPr lang="fr-FR" sz="1400">
              <a:solidFill>
                <a:schemeClr val="dk1"/>
              </a:solidFill>
              <a:latin typeface="Metropolis" pitchFamily="2" charset="77"/>
              <a:ea typeface="+mn-ea"/>
              <a:cs typeface="+mn-cs"/>
            </a:rPr>
            <a:t>   	 &gt;15</a:t>
          </a:r>
          <a:r>
            <a:rPr lang="fr-FR" sz="1400" baseline="0">
              <a:solidFill>
                <a:schemeClr val="dk1"/>
              </a:solidFill>
              <a:latin typeface="Metropolis" pitchFamily="2" charset="77"/>
              <a:ea typeface="+mn-ea"/>
              <a:cs typeface="+mn-cs"/>
            </a:rPr>
            <a:t> </a:t>
          </a:r>
          <a:r>
            <a:rPr lang="fr-FR" sz="1400">
              <a:solidFill>
                <a:schemeClr val="dk1"/>
              </a:solidFill>
              <a:latin typeface="Metropolis" pitchFamily="2" charset="77"/>
              <a:ea typeface="+mn-ea"/>
              <a:cs typeface="+mn-cs"/>
            </a:rPr>
            <a:t>        		Very favourable</a:t>
          </a:r>
        </a:p>
        <a:p>
          <a:pPr marL="0" indent="0">
            <a:buNone/>
          </a:pPr>
          <a:r>
            <a:rPr lang="fr-FR" sz="1400">
              <a:solidFill>
                <a:schemeClr val="dk1"/>
              </a:solidFill>
              <a:latin typeface="Metropolis" pitchFamily="2" charset="77"/>
              <a:ea typeface="+mn-ea"/>
              <a:cs typeface="+mn-cs"/>
            </a:rPr>
            <a:t>		9-15 </a:t>
          </a:r>
          <a:r>
            <a:rPr lang="fr-FR" sz="1400">
              <a:effectLst/>
              <a:latin typeface="Metropolis" pitchFamily="2" charset="77"/>
            </a:rPr>
            <a:t>      		Favourable with</a:t>
          </a:r>
          <a:r>
            <a:rPr lang="fr-FR" sz="1400" baseline="0">
              <a:solidFill>
                <a:schemeClr val="dk1"/>
              </a:solidFill>
              <a:effectLst/>
              <a:latin typeface="Metropolis" pitchFamily="2" charset="77"/>
              <a:ea typeface="+mn-ea"/>
              <a:cs typeface="+mn-cs"/>
            </a:rPr>
            <a:t> packaging constraints and product barriers </a:t>
          </a:r>
          <a:r>
            <a:rPr lang="fr-FR" sz="1400">
              <a:effectLst/>
              <a:latin typeface="Metropolis" pitchFamily="2" charset="77"/>
            </a:rPr>
            <a:t> </a:t>
          </a:r>
          <a:endParaRPr lang="fr-FR" sz="1400">
            <a:solidFill>
              <a:schemeClr val="dk1"/>
            </a:solidFill>
            <a:latin typeface="Metropolis" pitchFamily="2" charset="77"/>
            <a:ea typeface="+mn-ea"/>
            <a:cs typeface="+mn-cs"/>
          </a:endParaRPr>
        </a:p>
        <a:p>
          <a:pPr marL="0" indent="0">
            <a:buNone/>
          </a:pPr>
          <a:r>
            <a:rPr lang="fr-FR" sz="1400">
              <a:solidFill>
                <a:schemeClr val="dk1"/>
              </a:solidFill>
              <a:latin typeface="Metropolis" pitchFamily="2" charset="77"/>
              <a:ea typeface="+mn-ea"/>
              <a:cs typeface="+mn-cs"/>
            </a:rPr>
            <a:t>		&lt; 9       		Development</a:t>
          </a:r>
          <a:r>
            <a:rPr lang="fr-FR" sz="1400" baseline="0">
              <a:solidFill>
                <a:schemeClr val="dk1"/>
              </a:solidFill>
              <a:latin typeface="Metropolis" pitchFamily="2" charset="77"/>
              <a:ea typeface="+mn-ea"/>
              <a:cs typeface="+mn-cs"/>
            </a:rPr>
            <a:t> required </a:t>
          </a:r>
          <a:endParaRPr lang="fr-FR" sz="1400">
            <a:solidFill>
              <a:schemeClr val="dk1"/>
            </a:solidFill>
            <a:latin typeface="Metropolis" pitchFamily="2" charset="77"/>
            <a:ea typeface="+mn-ea"/>
            <a:cs typeface="+mn-cs"/>
          </a:endParaRPr>
        </a:p>
        <a:p>
          <a:pPr marL="0" indent="0">
            <a:buNone/>
          </a:pPr>
          <a:endParaRPr lang="fr-FR" sz="1400">
            <a:solidFill>
              <a:schemeClr val="dk1"/>
            </a:solidFill>
            <a:latin typeface="Metropolis" pitchFamily="2" charset="77"/>
            <a:ea typeface="+mn-ea"/>
            <a:cs typeface="+mn-cs"/>
          </a:endParaRPr>
        </a:p>
        <a:p>
          <a:pPr marL="0" indent="0">
            <a:buNone/>
          </a:pPr>
          <a:endParaRPr lang="fr-FR" sz="1400">
            <a:solidFill>
              <a:schemeClr val="dk1"/>
            </a:solidFill>
            <a:latin typeface="Metropolis" pitchFamily="2" charset="77"/>
            <a:ea typeface="+mn-ea"/>
            <a:cs typeface="+mn-cs"/>
          </a:endParaRPr>
        </a:p>
        <a:p>
          <a:pPr marL="0" indent="0">
            <a:buNone/>
          </a:pPr>
          <a:r>
            <a:rPr lang="fr-FR" sz="1400">
              <a:solidFill>
                <a:schemeClr val="dk1"/>
              </a:solidFill>
              <a:latin typeface="Metropolis" pitchFamily="2" charset="77"/>
              <a:ea typeface="+mn-ea"/>
              <a:cs typeface="+mn-cs"/>
            </a:rPr>
            <a:t>A </a:t>
          </a:r>
          <a:r>
            <a:rPr lang="fr-FR" sz="1400" b="1">
              <a:solidFill>
                <a:schemeClr val="dk1"/>
              </a:solidFill>
              <a:latin typeface="Metropolis" pitchFamily="2" charset="77"/>
              <a:ea typeface="+mn-ea"/>
              <a:cs typeface="+mn-cs"/>
            </a:rPr>
            <a:t>highscore</a:t>
          </a:r>
          <a:r>
            <a:rPr lang="fr-FR" sz="1400">
              <a:solidFill>
                <a:schemeClr val="dk1"/>
              </a:solidFill>
              <a:latin typeface="Metropolis" pitchFamily="2" charset="77"/>
              <a:ea typeface="+mn-ea"/>
              <a:cs typeface="+mn-cs"/>
            </a:rPr>
            <a:t> indicates that the product is </a:t>
          </a:r>
          <a:r>
            <a:rPr lang="fr-FR" sz="1400" b="1">
              <a:solidFill>
                <a:schemeClr val="dk1"/>
              </a:solidFill>
              <a:latin typeface="Metropolis" pitchFamily="2" charset="77"/>
              <a:ea typeface="+mn-ea"/>
              <a:cs typeface="+mn-cs"/>
            </a:rPr>
            <a:t>favourable</a:t>
          </a:r>
          <a:r>
            <a:rPr lang="fr-FR" sz="1400">
              <a:solidFill>
                <a:schemeClr val="dk1"/>
              </a:solidFill>
              <a:latin typeface="Metropolis" pitchFamily="2" charset="77"/>
              <a:ea typeface="+mn-ea"/>
              <a:cs typeface="+mn-cs"/>
            </a:rPr>
            <a:t> to the solution in question. </a:t>
          </a:r>
        </a:p>
        <a:p>
          <a:pPr marL="0" indent="0">
            <a:buNone/>
          </a:pPr>
          <a:r>
            <a:rPr lang="fr-FR" sz="1400" i="1">
              <a:solidFill>
                <a:schemeClr val="dk1"/>
              </a:solidFill>
              <a:latin typeface="Metropolis" pitchFamily="2" charset="77"/>
              <a:ea typeface="+mn-ea"/>
              <a:cs typeface="+mn-cs"/>
            </a:rPr>
            <a:t>It should</a:t>
          </a:r>
          <a:r>
            <a:rPr lang="fr-FR" sz="1400" i="1" baseline="0">
              <a:solidFill>
                <a:schemeClr val="dk1"/>
              </a:solidFill>
              <a:latin typeface="Metropolis" pitchFamily="2" charset="77"/>
              <a:ea typeface="+mn-ea"/>
              <a:cs typeface="+mn-cs"/>
            </a:rPr>
            <a:t> be noted that even if a product obtains a high score, adjustments will be necessary for the implementation of this alternative solution.</a:t>
          </a:r>
          <a:br>
            <a:rPr lang="fr-FR" sz="1400" i="1">
              <a:solidFill>
                <a:schemeClr val="dk1"/>
              </a:solidFill>
              <a:latin typeface="Metropolis" pitchFamily="2" charset="77"/>
              <a:ea typeface="+mn-ea"/>
              <a:cs typeface="+mn-cs"/>
            </a:rPr>
          </a:br>
          <a:endParaRPr lang="fr-FR" sz="1400" i="1">
            <a:solidFill>
              <a:schemeClr val="dk1"/>
            </a:solidFill>
            <a:latin typeface="Metropolis" pitchFamily="2" charset="77"/>
            <a:ea typeface="+mn-ea"/>
            <a:cs typeface="+mn-cs"/>
          </a:endParaRPr>
        </a:p>
        <a:p>
          <a:pPr marL="0" indent="0">
            <a:buNone/>
          </a:pPr>
          <a:r>
            <a:rPr lang="fr-FR" sz="1400">
              <a:solidFill>
                <a:schemeClr val="dk1"/>
              </a:solidFill>
              <a:latin typeface="Metropolis" pitchFamily="2" charset="77"/>
              <a:ea typeface="+mn-ea"/>
              <a:cs typeface="+mn-cs"/>
            </a:rPr>
            <a:t>The scores must be interpreted in conjunction with the comments for a complete analysis.</a:t>
          </a:r>
        </a:p>
      </xdr:txBody>
    </xdr:sp>
    <xdr:clientData/>
  </xdr:twoCellAnchor>
  <xdr:twoCellAnchor>
    <xdr:from>
      <xdr:col>0</xdr:col>
      <xdr:colOff>25400</xdr:colOff>
      <xdr:row>84</xdr:row>
      <xdr:rowOff>1</xdr:rowOff>
    </xdr:from>
    <xdr:to>
      <xdr:col>1</xdr:col>
      <xdr:colOff>0</xdr:colOff>
      <xdr:row>110</xdr:row>
      <xdr:rowOff>118534</xdr:rowOff>
    </xdr:to>
    <xdr:sp macro="" textlink="">
      <xdr:nvSpPr>
        <xdr:cNvPr id="318" name="ZoneTexte 4">
          <a:extLst>
            <a:ext uri="{FF2B5EF4-FFF2-40B4-BE49-F238E27FC236}">
              <a16:creationId xmlns:a16="http://schemas.microsoft.com/office/drawing/2014/main" id="{57E8DDB2-E0C3-3B4F-AAB5-DB7DB1A96824}"/>
            </a:ext>
          </a:extLst>
        </xdr:cNvPr>
        <xdr:cNvSpPr txBox="1"/>
      </xdr:nvSpPr>
      <xdr:spPr>
        <a:xfrm>
          <a:off x="25400" y="13682134"/>
          <a:ext cx="9914467" cy="5401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400" b="1">
              <a:solidFill>
                <a:schemeClr val="dk1"/>
              </a:solidFill>
              <a:latin typeface="Metropolis" pitchFamily="2" charset="77"/>
              <a:ea typeface="+mn-ea"/>
              <a:cs typeface="+mn-cs"/>
            </a:rPr>
            <a:t>What the tool is not</a:t>
          </a:r>
        </a:p>
        <a:p>
          <a:r>
            <a:rPr lang="fr-FR" sz="1400">
              <a:solidFill>
                <a:schemeClr val="dk1"/>
              </a:solidFill>
              <a:latin typeface="Metropolis" pitchFamily="2" charset="77"/>
              <a:ea typeface="+mn-ea"/>
              <a:cs typeface="+mn-cs"/>
            </a:rPr>
            <a:t>- It </a:t>
          </a:r>
          <a:r>
            <a:rPr lang="fr-FR" sz="1400" b="0">
              <a:solidFill>
                <a:schemeClr val="dk1"/>
              </a:solidFill>
              <a:latin typeface="Metropolis" pitchFamily="2" charset="77"/>
              <a:ea typeface="+mn-ea"/>
              <a:cs typeface="+mn-cs"/>
            </a:rPr>
            <a:t>does not take into account the </a:t>
          </a:r>
          <a:r>
            <a:rPr lang="fr-FR" sz="1400" b="1">
              <a:solidFill>
                <a:schemeClr val="dk1"/>
              </a:solidFill>
              <a:latin typeface="Metropolis" pitchFamily="2" charset="77"/>
              <a:ea typeface="+mn-ea"/>
              <a:cs typeface="+mn-cs"/>
            </a:rPr>
            <a:t>economic</a:t>
          </a:r>
          <a:r>
            <a:rPr lang="fr-FR" sz="1400">
              <a:solidFill>
                <a:schemeClr val="dk1"/>
              </a:solidFill>
              <a:latin typeface="Metropolis" pitchFamily="2" charset="77"/>
              <a:ea typeface="+mn-ea"/>
              <a:cs typeface="+mn-cs"/>
            </a:rPr>
            <a:t>, </a:t>
          </a:r>
          <a:r>
            <a:rPr lang="fr-FR" sz="1400" b="1">
              <a:solidFill>
                <a:schemeClr val="dk1"/>
              </a:solidFill>
              <a:latin typeface="Metropolis" pitchFamily="2" charset="77"/>
              <a:ea typeface="+mn-ea"/>
              <a:cs typeface="+mn-cs"/>
            </a:rPr>
            <a:t>environmental</a:t>
          </a:r>
          <a:r>
            <a:rPr lang="fr-FR" sz="1400">
              <a:solidFill>
                <a:schemeClr val="dk1"/>
              </a:solidFill>
              <a:latin typeface="Metropolis" pitchFamily="2" charset="77"/>
              <a:ea typeface="+mn-ea"/>
              <a:cs typeface="+mn-cs"/>
            </a:rPr>
            <a:t> or </a:t>
          </a:r>
          <a:r>
            <a:rPr lang="fr-FR" sz="1400" b="1">
              <a:solidFill>
                <a:schemeClr val="dk1"/>
              </a:solidFill>
              <a:latin typeface="Metropolis" pitchFamily="2" charset="77"/>
              <a:ea typeface="+mn-ea"/>
              <a:cs typeface="+mn-cs"/>
            </a:rPr>
            <a:t>regulatory </a:t>
          </a:r>
          <a:r>
            <a:rPr lang="fr-FR" sz="1400" b="0">
              <a:solidFill>
                <a:schemeClr val="dk1"/>
              </a:solidFill>
              <a:latin typeface="Metropolis" pitchFamily="2" charset="77"/>
              <a:ea typeface="+mn-ea"/>
              <a:cs typeface="+mn-cs"/>
            </a:rPr>
            <a:t>dimensions</a:t>
          </a:r>
          <a:r>
            <a:rPr lang="fr-FR" sz="1400" b="0" baseline="0">
              <a:solidFill>
                <a:schemeClr val="dk1"/>
              </a:solidFill>
              <a:latin typeface="Metropolis" pitchFamily="2" charset="77"/>
              <a:ea typeface="+mn-ea"/>
              <a:cs typeface="+mn-cs"/>
            </a:rPr>
            <a:t> </a:t>
          </a:r>
          <a:r>
            <a:rPr lang="fr-FR" sz="1400">
              <a:solidFill>
                <a:schemeClr val="dk1"/>
              </a:solidFill>
              <a:latin typeface="Metropolis" pitchFamily="2" charset="77"/>
              <a:ea typeface="+mn-ea"/>
              <a:cs typeface="+mn-cs"/>
            </a:rPr>
            <a:t>of the packaging analysed.</a:t>
          </a:r>
        </a:p>
        <a:p>
          <a:r>
            <a:rPr lang="fr-FR" sz="1400">
              <a:solidFill>
                <a:schemeClr val="dk1"/>
              </a:solidFill>
              <a:latin typeface="Metropolis" pitchFamily="2" charset="77"/>
              <a:ea typeface="+mn-ea"/>
              <a:cs typeface="+mn-cs"/>
            </a:rPr>
            <a:t>- It does not take into account </a:t>
          </a:r>
          <a:r>
            <a:rPr lang="fr-FR" sz="1400" b="1">
              <a:solidFill>
                <a:schemeClr val="dk1"/>
              </a:solidFill>
              <a:latin typeface="Metropolis" pitchFamily="2" charset="77"/>
              <a:ea typeface="+mn-ea"/>
              <a:cs typeface="+mn-cs"/>
            </a:rPr>
            <a:t>consumer acceptance </a:t>
          </a:r>
          <a:r>
            <a:rPr lang="fr-FR" sz="1400">
              <a:solidFill>
                <a:schemeClr val="dk1"/>
              </a:solidFill>
              <a:latin typeface="Metropolis" pitchFamily="2" charset="77"/>
              <a:ea typeface="+mn-ea"/>
              <a:cs typeface="+mn-cs"/>
            </a:rPr>
            <a:t>or local specificities (collection infrastructure, reverse logistics, etc.).</a:t>
          </a:r>
        </a:p>
        <a:p>
          <a:endParaRPr lang="fr-FR" sz="1400">
            <a:solidFill>
              <a:schemeClr val="dk1"/>
            </a:solidFill>
            <a:latin typeface="Metropolis" pitchFamily="2" charset="77"/>
            <a:ea typeface="+mn-ea"/>
            <a:cs typeface="+mn-cs"/>
          </a:endParaRPr>
        </a:p>
        <a:p>
          <a:r>
            <a:rPr lang="fr-FR" sz="1400" b="1">
              <a:solidFill>
                <a:schemeClr val="dk1"/>
              </a:solidFill>
              <a:latin typeface="Metropolis" pitchFamily="2" charset="77"/>
              <a:ea typeface="+mn-ea"/>
              <a:cs typeface="+mn-cs"/>
            </a:rPr>
            <a:t>Limitations of interpretation</a:t>
          </a:r>
        </a:p>
        <a:p>
          <a:r>
            <a:rPr lang="fr-FR" sz="1400">
              <a:solidFill>
                <a:schemeClr val="dk1"/>
              </a:solidFill>
              <a:latin typeface="Metropolis" pitchFamily="2" charset="77"/>
              <a:ea typeface="+mn-ea"/>
              <a:cs typeface="+mn-cs"/>
            </a:rPr>
            <a:t>- The calculations </a:t>
          </a:r>
          <a:r>
            <a:rPr lang="fr-FR" sz="1400" b="1">
              <a:solidFill>
                <a:schemeClr val="dk1"/>
              </a:solidFill>
              <a:latin typeface="Metropolis" pitchFamily="2" charset="77"/>
              <a:ea typeface="+mn-ea"/>
              <a:cs typeface="+mn-cs"/>
            </a:rPr>
            <a:t>do not take </a:t>
          </a:r>
          <a:r>
            <a:rPr lang="fr-FR" sz="1400">
              <a:solidFill>
                <a:schemeClr val="dk1"/>
              </a:solidFill>
              <a:latin typeface="Metropolis" pitchFamily="2" charset="77"/>
              <a:ea typeface="+mn-ea"/>
              <a:cs typeface="+mn-cs"/>
            </a:rPr>
            <a:t>into </a:t>
          </a:r>
          <a:r>
            <a:rPr lang="fr-FR" sz="1400" b="1">
              <a:solidFill>
                <a:schemeClr val="dk1"/>
              </a:solidFill>
              <a:latin typeface="Metropolis" pitchFamily="2" charset="77"/>
              <a:ea typeface="+mn-ea"/>
              <a:cs typeface="+mn-cs"/>
            </a:rPr>
            <a:t>account </a:t>
          </a:r>
          <a:r>
            <a:rPr lang="fr-FR" sz="1400">
              <a:solidFill>
                <a:schemeClr val="dk1"/>
              </a:solidFill>
              <a:latin typeface="Metropolis" pitchFamily="2" charset="77"/>
              <a:ea typeface="+mn-ea"/>
              <a:cs typeface="+mn-cs"/>
            </a:rPr>
            <a:t>sales </a:t>
          </a:r>
          <a:r>
            <a:rPr lang="fr-FR" sz="1400" b="1">
              <a:solidFill>
                <a:schemeClr val="dk1"/>
              </a:solidFill>
              <a:latin typeface="Metropolis" pitchFamily="2" charset="77"/>
              <a:ea typeface="+mn-ea"/>
              <a:cs typeface="+mn-cs"/>
            </a:rPr>
            <a:t>volume </a:t>
          </a:r>
          <a:r>
            <a:rPr lang="fr-FR" sz="1400">
              <a:solidFill>
                <a:schemeClr val="dk1"/>
              </a:solidFill>
              <a:latin typeface="Metropolis" pitchFamily="2" charset="77"/>
              <a:ea typeface="+mn-ea"/>
              <a:cs typeface="+mn-cs"/>
            </a:rPr>
            <a:t>or overall economic impact.</a:t>
          </a:r>
        </a:p>
        <a:p>
          <a:r>
            <a:rPr lang="fr-FR" sz="1400">
              <a:solidFill>
                <a:schemeClr val="dk1"/>
              </a:solidFill>
              <a:latin typeface="Metropolis" pitchFamily="2" charset="77"/>
              <a:ea typeface="+mn-ea"/>
              <a:cs typeface="+mn-cs"/>
            </a:rPr>
            <a:t>- This tool is a decision-making aid and must be </a:t>
          </a:r>
          <a:r>
            <a:rPr lang="fr-FR" sz="1400" b="1">
              <a:solidFill>
                <a:schemeClr val="dk1"/>
              </a:solidFill>
              <a:latin typeface="Metropolis" pitchFamily="2" charset="77"/>
              <a:ea typeface="+mn-ea"/>
              <a:cs typeface="+mn-cs"/>
            </a:rPr>
            <a:t>supplemented by additional analysis </a:t>
          </a:r>
          <a:r>
            <a:rPr lang="fr-FR" sz="1400">
              <a:solidFill>
                <a:schemeClr val="dk1"/>
              </a:solidFill>
              <a:latin typeface="Metropolis" pitchFamily="2" charset="77"/>
              <a:ea typeface="+mn-ea"/>
              <a:cs typeface="+mn-cs"/>
            </a:rPr>
            <a:t>(regulatory, environmental and financial).</a:t>
          </a:r>
        </a:p>
        <a:p>
          <a:endParaRPr lang="fr-FR" sz="1400"/>
        </a:p>
        <a:p>
          <a:r>
            <a:rPr lang="fr-FR" sz="1400" b="1" i="1" u="sng">
              <a:latin typeface="Metropolis Light" pitchFamily="2" charset="77"/>
            </a:rPr>
            <a:t>Taking</a:t>
          </a:r>
          <a:r>
            <a:rPr lang="fr-FR" sz="1400" b="1" i="1" u="sng" baseline="0">
              <a:latin typeface="Metropolis Light" pitchFamily="2" charset="77"/>
            </a:rPr>
            <a:t> the economic aspect </a:t>
          </a:r>
          <a:r>
            <a:rPr lang="fr-FR" sz="1400" b="1" i="1" u="sng">
              <a:latin typeface="Metropolis Light" pitchFamily="2" charset="77"/>
            </a:rPr>
            <a:t>into account</a:t>
          </a:r>
        </a:p>
        <a:p>
          <a:endParaRPr lang="fr-FR" sz="1400" b="1" i="0" baseline="0">
            <a:latin typeface="Metropolis Light" pitchFamily="2" charset="77"/>
          </a:endParaRPr>
        </a:p>
        <a:p>
          <a:r>
            <a:rPr lang="fr-FR" sz="1400">
              <a:latin typeface="Metropolis" pitchFamily="2" charset="77"/>
            </a:rPr>
            <a:t>The tool </a:t>
          </a:r>
          <a:r>
            <a:rPr lang="fr-FR" sz="1400" b="1">
              <a:latin typeface="Metropolis" pitchFamily="2" charset="77"/>
            </a:rPr>
            <a:t>does not </a:t>
          </a:r>
          <a:r>
            <a:rPr lang="fr-FR" sz="1400">
              <a:latin typeface="Metropolis" pitchFamily="2" charset="77"/>
            </a:rPr>
            <a:t>take </a:t>
          </a:r>
          <a:r>
            <a:rPr lang="fr-FR" sz="1400" b="1">
              <a:latin typeface="Metropolis" pitchFamily="2" charset="77"/>
            </a:rPr>
            <a:t>into account the economic impact</a:t>
          </a:r>
          <a:r>
            <a:rPr lang="fr-FR" sz="1400">
              <a:latin typeface="Metropolis" pitchFamily="2" charset="77"/>
            </a:rPr>
            <a:t> of the solutions evaluated. However, this aspect is </a:t>
          </a:r>
          <a:r>
            <a:rPr lang="fr-FR" sz="1400" b="1">
              <a:latin typeface="Metropolis" pitchFamily="2" charset="77"/>
            </a:rPr>
            <a:t>essential</a:t>
          </a:r>
          <a:r>
            <a:rPr lang="fr-FR" sz="1400">
              <a:latin typeface="Metropolis" pitchFamily="2" charset="77"/>
            </a:rPr>
            <a:t> in any decision to transition to reuse or substitution.</a:t>
          </a:r>
        </a:p>
        <a:p>
          <a:br>
            <a:rPr lang="fr-FR" sz="1400">
              <a:latin typeface="Metropolis" pitchFamily="2" charset="77"/>
            </a:rPr>
          </a:br>
          <a:r>
            <a:rPr lang="fr-FR" sz="1400">
              <a:latin typeface="Metropolis" pitchFamily="2" charset="77"/>
            </a:rPr>
            <a:t>The transition to new packaging involves </a:t>
          </a:r>
          <a:r>
            <a:rPr lang="fr-FR" sz="1400" b="1">
              <a:latin typeface="Metropolis" pitchFamily="2" charset="77"/>
            </a:rPr>
            <a:t>development costs</a:t>
          </a:r>
          <a:r>
            <a:rPr lang="fr-FR" sz="1400">
              <a:latin typeface="Metropolis" pitchFamily="2" charset="77"/>
            </a:rPr>
            <a:t> (design, format adaptation, material qualification) as well as  significant </a:t>
          </a:r>
          <a:r>
            <a:rPr lang="fr-FR" sz="1400" b="1">
              <a:latin typeface="Metropolis" pitchFamily="2" charset="77"/>
            </a:rPr>
            <a:t>industrial investments</a:t>
          </a:r>
          <a:r>
            <a:rPr lang="fr-FR" sz="1400">
              <a:latin typeface="Metropolis" pitchFamily="2" charset="77"/>
            </a:rPr>
            <a:t>: modification or acquisition of equipment, adjustments to packaging lines, washing or reverse logistics costs for reuse, and procurement of new raw materials for substitution.</a:t>
          </a:r>
        </a:p>
        <a:p>
          <a:endParaRPr lang="fr-FR" sz="1400">
            <a:latin typeface="Metropolis" pitchFamily="2" charset="77"/>
          </a:endParaRPr>
        </a:p>
        <a:p>
          <a:r>
            <a:rPr lang="fr-FR" sz="1400">
              <a:latin typeface="Metropolis" pitchFamily="2" charset="77"/>
            </a:rPr>
            <a:t>Furthermore, </a:t>
          </a:r>
          <a:r>
            <a:rPr lang="fr-FR" sz="1400" b="1">
              <a:latin typeface="Metropolis" pitchFamily="2" charset="77"/>
            </a:rPr>
            <a:t>economic feasibility</a:t>
          </a:r>
          <a:r>
            <a:rPr lang="fr-FR" sz="1400">
              <a:latin typeface="Metropolis" pitchFamily="2" charset="77"/>
            </a:rPr>
            <a:t> depends on parameters that vary from case to case: production volumes, line speeds, return rates for reusable packaging, cost of cellulose resources, possible pooling of flows, etc.</a:t>
          </a:r>
        </a:p>
        <a:p>
          <a:br>
            <a:rPr lang="fr-FR" sz="1400">
              <a:latin typeface="Metropolis" pitchFamily="2" charset="77"/>
            </a:rPr>
          </a:br>
          <a:r>
            <a:rPr lang="fr-FR" sz="1400">
              <a:latin typeface="Metropolis" pitchFamily="2" charset="77"/>
            </a:rPr>
            <a:t>These factors must therefore be assessed </a:t>
          </a:r>
          <a:r>
            <a:rPr lang="fr-FR" sz="1400" b="1">
              <a:latin typeface="Metropolis" pitchFamily="2" charset="77"/>
            </a:rPr>
            <a:t>in addition to the technical results of the tool</a:t>
          </a:r>
          <a:r>
            <a:rPr lang="fr-FR" sz="1400">
              <a:latin typeface="Metropolis" pitchFamily="2" charset="77"/>
            </a:rPr>
            <a:t>, through a  detailed </a:t>
          </a:r>
          <a:r>
            <a:rPr lang="fr-FR" sz="1400" b="1">
              <a:latin typeface="Metropolis" pitchFamily="2" charset="77"/>
            </a:rPr>
            <a:t>technical and economic analysis</a:t>
          </a:r>
          <a:r>
            <a:rPr lang="fr-FR" sz="1400">
              <a:latin typeface="Metropolis" pitchFamily="2" charset="77"/>
            </a:rPr>
            <a:t> conducted with all</a:t>
          </a:r>
          <a:r>
            <a:rPr lang="fr-FR" sz="1400" baseline="0">
              <a:latin typeface="Metropolis" pitchFamily="2" charset="77"/>
            </a:rPr>
            <a:t> departments and stakeholders in the value chain. </a:t>
          </a:r>
        </a:p>
        <a:p>
          <a:endParaRPr lang="fr-FR" sz="1400" baseline="0">
            <a:latin typeface="Metropolis" pitchFamily="2" charset="77"/>
          </a:endParaRPr>
        </a:p>
        <a:p>
          <a:r>
            <a:rPr lang="fr-FR" sz="1400">
              <a:latin typeface="Metropolis" pitchFamily="2" charset="77"/>
            </a:rPr>
            <a:t>In summary, the final choice of a sustainable packaging solution can only be validated in light of an </a:t>
          </a:r>
          <a:r>
            <a:rPr lang="fr-FR" sz="1400" b="1">
              <a:latin typeface="Metropolis" pitchFamily="2" charset="77"/>
            </a:rPr>
            <a:t>overall cost/benefit analysis</a:t>
          </a:r>
          <a:r>
            <a:rPr lang="fr-FR" sz="1400">
              <a:latin typeface="Metropolis" pitchFamily="2" charset="77"/>
            </a:rPr>
            <a:t>, taking into account the necessary investments, potential savings and long-term impacts on the value chain.</a:t>
          </a:r>
        </a:p>
        <a:p>
          <a:endParaRPr lang="fr-FR" sz="1400">
            <a:solidFill>
              <a:schemeClr val="dk1"/>
            </a:solidFill>
            <a:latin typeface="+mn-lt"/>
            <a:ea typeface="+mn-ea"/>
            <a:cs typeface="+mn-cs"/>
          </a:endParaRPr>
        </a:p>
      </xdr:txBody>
    </xdr:sp>
    <xdr:clientData/>
  </xdr:twoCellAnchor>
  <xdr:twoCellAnchor>
    <xdr:from>
      <xdr:col>0</xdr:col>
      <xdr:colOff>3067706</xdr:colOff>
      <xdr:row>72</xdr:row>
      <xdr:rowOff>169806</xdr:rowOff>
    </xdr:from>
    <xdr:to>
      <xdr:col>0</xdr:col>
      <xdr:colOff>3539067</xdr:colOff>
      <xdr:row>75</xdr:row>
      <xdr:rowOff>169807</xdr:rowOff>
    </xdr:to>
    <xdr:sp macro="" textlink="">
      <xdr:nvSpPr>
        <xdr:cNvPr id="2" name="Rectangle 5">
          <a:extLst>
            <a:ext uri="{FF2B5EF4-FFF2-40B4-BE49-F238E27FC236}">
              <a16:creationId xmlns:a16="http://schemas.microsoft.com/office/drawing/2014/main" id="{E1867C31-D092-204C-816C-413DEEBBA8DD}"/>
            </a:ext>
          </a:extLst>
        </xdr:cNvPr>
        <xdr:cNvSpPr/>
      </xdr:nvSpPr>
      <xdr:spPr>
        <a:xfrm rot="5400000">
          <a:off x="2998586" y="11364126"/>
          <a:ext cx="609601" cy="471361"/>
        </a:xfrm>
        <a:prstGeom prst="rect">
          <a:avLst/>
        </a:prstGeom>
        <a:gradFill>
          <a:gsLst>
            <a:gs pos="0">
              <a:schemeClr val="tx1"/>
            </a:gs>
            <a:gs pos="10000">
              <a:srgbClr val="FF0000"/>
            </a:gs>
            <a:gs pos="40000">
              <a:srgbClr val="FFC000"/>
            </a:gs>
            <a:gs pos="100000">
              <a:schemeClr val="accent6"/>
            </a:gs>
          </a:gsLst>
          <a:lin ang="10800000" scaled="0"/>
        </a:grad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horz" wrap="square" lIns="50800" tIns="50800" rIns="50800" bIns="50800" numCol="1" spcCol="38100" rtlCol="0" anchor="ctr">
          <a:noAutofit/>
        </a:bodyPr>
        <a:lstStyle>
          <a:defPPr marL="0" marR="0" indent="0" algn="l" defTabSz="457200" rtl="0" fontAlgn="auto" latinLnBrk="1" hangingPunct="0">
            <a:lnSpc>
              <a:spcPct val="100000"/>
            </a:lnSpc>
            <a:spcBef>
              <a:spcPts val="0"/>
            </a:spcBef>
            <a:spcAft>
              <a:spcPts val="0"/>
            </a:spcAft>
            <a:buClrTx/>
            <a:buSzTx/>
            <a:buFontTx/>
            <a:buNone/>
            <a:tabLst/>
            <a:defRPr kumimoji="0" sz="900" b="0" i="0" u="none" strike="noStrike" cap="none" spc="0" normalizeH="0" baseline="0">
              <a:ln>
                <a:noFill/>
              </a:ln>
              <a:solidFill>
                <a:srgbClr val="000000"/>
              </a:solidFill>
              <a:effectLst/>
              <a:uFillTx/>
            </a:defRPr>
          </a:defPPr>
          <a:lvl1pPr marL="0" marR="0" indent="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1pPr>
          <a:lvl2pPr marL="0" marR="0" indent="1143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2pPr>
          <a:lvl3pPr marL="0" marR="0" indent="2286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3pPr>
          <a:lvl4pPr marL="0" marR="0" indent="3429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4pPr>
          <a:lvl5pPr marL="0" marR="0" indent="4572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5pPr>
          <a:lvl6pPr marL="0" marR="0" indent="5715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6pPr>
          <a:lvl7pPr marL="0" marR="0" indent="6858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7pPr>
          <a:lvl8pPr marL="0" marR="0" indent="8001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8pPr>
          <a:lvl9pPr marL="0" marR="0" indent="9144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9pPr>
        </a:lstStyle>
        <a:p>
          <a:pPr marL="0" marR="0" indent="0" algn="ctr" defTabSz="825500" rtl="0" fontAlgn="auto" latinLnBrk="0" hangingPunct="0">
            <a:lnSpc>
              <a:spcPct val="100000"/>
            </a:lnSpc>
            <a:spcBef>
              <a:spcPts val="0"/>
            </a:spcBef>
            <a:spcAft>
              <a:spcPts val="0"/>
            </a:spcAft>
            <a:buClrTx/>
            <a:buSzTx/>
            <a:buFontTx/>
            <a:buNone/>
            <a:tabLst/>
          </a:pPr>
          <a:endParaRPr kumimoji="0" lang="fr-FR" sz="1200" u="none" strike="noStrike" cap="none" spc="0" normalizeH="0" baseline="0">
            <a:ln>
              <a:noFill/>
            </a:ln>
            <a:solidFill>
              <a:schemeClr val="bg1"/>
            </a:solidFill>
            <a:effectLst/>
            <a:uFillTx/>
            <a:latin typeface="Metropolis" pitchFamily="2" charset="77"/>
            <a:ea typeface="Helvetica Light"/>
            <a:cs typeface="Helvetica Light"/>
            <a:sym typeface="Helvetica Light"/>
          </a:endParaRPr>
        </a:p>
      </xdr:txBody>
    </xdr:sp>
    <xdr:clientData/>
  </xdr:twoCellAnchor>
  <xdr:twoCellAnchor>
    <xdr:from>
      <xdr:col>0</xdr:col>
      <xdr:colOff>3055476</xdr:colOff>
      <xdr:row>68</xdr:row>
      <xdr:rowOff>131707</xdr:rowOff>
    </xdr:from>
    <xdr:to>
      <xdr:col>0</xdr:col>
      <xdr:colOff>3526837</xdr:colOff>
      <xdr:row>71</xdr:row>
      <xdr:rowOff>131708</xdr:rowOff>
    </xdr:to>
    <xdr:sp macro="" textlink="">
      <xdr:nvSpPr>
        <xdr:cNvPr id="3" name="Rectangle 5">
          <a:extLst>
            <a:ext uri="{FF2B5EF4-FFF2-40B4-BE49-F238E27FC236}">
              <a16:creationId xmlns:a16="http://schemas.microsoft.com/office/drawing/2014/main" id="{E42CA459-B598-5D42-B421-97E6EAD35F2A}"/>
            </a:ext>
          </a:extLst>
        </xdr:cNvPr>
        <xdr:cNvSpPr/>
      </xdr:nvSpPr>
      <xdr:spPr>
        <a:xfrm rot="5400000">
          <a:off x="2986356" y="10513227"/>
          <a:ext cx="609601" cy="471361"/>
        </a:xfrm>
        <a:prstGeom prst="rect">
          <a:avLst/>
        </a:prstGeom>
        <a:gradFill>
          <a:gsLst>
            <a:gs pos="0">
              <a:schemeClr val="tx1"/>
            </a:gs>
            <a:gs pos="10000">
              <a:srgbClr val="FF0000"/>
            </a:gs>
            <a:gs pos="40000">
              <a:srgbClr val="FFC000"/>
            </a:gs>
            <a:gs pos="100000">
              <a:schemeClr val="accent6"/>
            </a:gs>
          </a:gsLst>
          <a:lin ang="10800000" scaled="0"/>
        </a:grad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horz" wrap="square" lIns="50800" tIns="50800" rIns="50800" bIns="50800" numCol="1" spcCol="38100" rtlCol="0" anchor="ctr">
          <a:noAutofit/>
        </a:bodyPr>
        <a:lstStyle>
          <a:defPPr marL="0" marR="0" indent="0" algn="l" defTabSz="457200" rtl="0" fontAlgn="auto" latinLnBrk="1" hangingPunct="0">
            <a:lnSpc>
              <a:spcPct val="100000"/>
            </a:lnSpc>
            <a:spcBef>
              <a:spcPts val="0"/>
            </a:spcBef>
            <a:spcAft>
              <a:spcPts val="0"/>
            </a:spcAft>
            <a:buClrTx/>
            <a:buSzTx/>
            <a:buFontTx/>
            <a:buNone/>
            <a:tabLst/>
            <a:defRPr kumimoji="0" sz="900" b="0" i="0" u="none" strike="noStrike" cap="none" spc="0" normalizeH="0" baseline="0">
              <a:ln>
                <a:noFill/>
              </a:ln>
              <a:solidFill>
                <a:srgbClr val="000000"/>
              </a:solidFill>
              <a:effectLst/>
              <a:uFillTx/>
            </a:defRPr>
          </a:defPPr>
          <a:lvl1pPr marL="0" marR="0" indent="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1pPr>
          <a:lvl2pPr marL="0" marR="0" indent="1143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2pPr>
          <a:lvl3pPr marL="0" marR="0" indent="2286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3pPr>
          <a:lvl4pPr marL="0" marR="0" indent="3429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4pPr>
          <a:lvl5pPr marL="0" marR="0" indent="4572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5pPr>
          <a:lvl6pPr marL="0" marR="0" indent="5715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6pPr>
          <a:lvl7pPr marL="0" marR="0" indent="6858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7pPr>
          <a:lvl8pPr marL="0" marR="0" indent="8001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8pPr>
          <a:lvl9pPr marL="0" marR="0" indent="914400" algn="l" defTabSz="412750" rtl="0" fontAlgn="auto" latinLnBrk="0" hangingPunct="0">
            <a:lnSpc>
              <a:spcPct val="100000"/>
            </a:lnSpc>
            <a:spcBef>
              <a:spcPts val="0"/>
            </a:spcBef>
            <a:spcAft>
              <a:spcPts val="0"/>
            </a:spcAft>
            <a:buClrTx/>
            <a:buSzTx/>
            <a:buFontTx/>
            <a:buNone/>
            <a:tabLst/>
            <a:defRPr kumimoji="0" sz="1000" b="0" i="0" u="none" strike="noStrike" cap="none" spc="50" normalizeH="0" baseline="0">
              <a:ln>
                <a:noFill/>
              </a:ln>
              <a:solidFill>
                <a:srgbClr val="000000"/>
              </a:solidFill>
              <a:effectLst/>
              <a:uFillTx/>
              <a:latin typeface="Metropolis Light"/>
              <a:ea typeface="Metropolis Light"/>
              <a:cs typeface="Metropolis Light"/>
              <a:sym typeface="Metropolis Light"/>
            </a:defRPr>
          </a:lvl9pPr>
        </a:lstStyle>
        <a:p>
          <a:pPr marL="0" marR="0" indent="0" algn="ctr" defTabSz="825500" rtl="0" fontAlgn="auto" latinLnBrk="0" hangingPunct="0">
            <a:lnSpc>
              <a:spcPct val="100000"/>
            </a:lnSpc>
            <a:spcBef>
              <a:spcPts val="0"/>
            </a:spcBef>
            <a:spcAft>
              <a:spcPts val="0"/>
            </a:spcAft>
            <a:buClrTx/>
            <a:buSzTx/>
            <a:buFontTx/>
            <a:buNone/>
            <a:tabLst/>
          </a:pPr>
          <a:endParaRPr kumimoji="0" lang="fr-FR" sz="1200" u="none" strike="noStrike" cap="none" spc="0" normalizeH="0" baseline="0">
            <a:ln>
              <a:noFill/>
            </a:ln>
            <a:solidFill>
              <a:schemeClr val="bg1"/>
            </a:solidFill>
            <a:effectLst/>
            <a:uFillTx/>
            <a:latin typeface="Metropolis" pitchFamily="2" charset="77"/>
            <a:ea typeface="Helvetica Light"/>
            <a:cs typeface="Helvetica Light"/>
            <a:sym typeface="Helvetica Light"/>
          </a:endParaRPr>
        </a:p>
      </xdr:txBody>
    </xdr:sp>
    <xdr:clientData/>
  </xdr:twoCellAnchor>
  <xdr:twoCellAnchor>
    <xdr:from>
      <xdr:col>0</xdr:col>
      <xdr:colOff>0</xdr:colOff>
      <xdr:row>1</xdr:row>
      <xdr:rowOff>0</xdr:rowOff>
    </xdr:from>
    <xdr:to>
      <xdr:col>0</xdr:col>
      <xdr:colOff>9918700</xdr:colOff>
      <xdr:row>19</xdr:row>
      <xdr:rowOff>12700</xdr:rowOff>
    </xdr:to>
    <xdr:sp macro="" textlink="">
      <xdr:nvSpPr>
        <xdr:cNvPr id="21" name="ZoneTexte 1">
          <a:extLst>
            <a:ext uri="{FF2B5EF4-FFF2-40B4-BE49-F238E27FC236}">
              <a16:creationId xmlns:a16="http://schemas.microsoft.com/office/drawing/2014/main" id="{ED7E00C9-5464-344C-B640-EA50EF4EAAF7}"/>
            </a:ext>
          </a:extLst>
        </xdr:cNvPr>
        <xdr:cNvSpPr txBox="1"/>
      </xdr:nvSpPr>
      <xdr:spPr>
        <a:xfrm>
          <a:off x="0" y="317500"/>
          <a:ext cx="9918700" cy="3670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400" b="0" i="0">
              <a:solidFill>
                <a:schemeClr val="tx1"/>
              </a:solidFill>
              <a:latin typeface="Metropolis Light" pitchFamily="2" charset="77"/>
            </a:rPr>
            <a:t>This decision-support tool has been developed within the R3PACK project, under WP5 – Cross-sectorial validation, demonstration and upscaling of the solutions. Its purpose is to assess the technical feasibility of transitioning current single-use plastic food packaging towards reusable solutions or cellulose-based alternatives.</a:t>
          </a:r>
        </a:p>
        <a:p>
          <a:r>
            <a:rPr lang="fr-FR" sz="1400" b="0" i="0">
              <a:solidFill>
                <a:schemeClr val="tx1"/>
              </a:solidFill>
              <a:latin typeface="Metropolis Light" pitchFamily="2" charset="77"/>
            </a:rPr>
            <a:t>It is important to note that:</a:t>
          </a:r>
        </a:p>
        <a:p>
          <a:endParaRPr lang="fr-FR" sz="1400" b="0" i="0">
            <a:solidFill>
              <a:schemeClr val="tx1"/>
            </a:solidFill>
            <a:latin typeface="Metropolis Light" pitchFamily="2" charset="77"/>
          </a:endParaRPr>
        </a:p>
        <a:p>
          <a:r>
            <a:rPr lang="fr-FR" sz="1400" b="0" i="0">
              <a:solidFill>
                <a:schemeClr val="tx1"/>
              </a:solidFill>
              <a:latin typeface="Metropolis Light" pitchFamily="2" charset="77"/>
            </a:rPr>
            <a:t>- The tool exclusively addresses technical feasibility.</a:t>
          </a:r>
        </a:p>
        <a:p>
          <a:r>
            <a:rPr lang="fr-FR" sz="1400" b="0" i="0">
              <a:solidFill>
                <a:schemeClr val="tx1"/>
              </a:solidFill>
              <a:latin typeface="Metropolis Light" pitchFamily="2" charset="77"/>
            </a:rPr>
            <a:t>- The economic aspects is not included in the assessment.</a:t>
          </a:r>
        </a:p>
        <a:p>
          <a:r>
            <a:rPr lang="fr-FR" sz="1400" b="0" i="0">
              <a:solidFill>
                <a:schemeClr val="tx1"/>
              </a:solidFill>
              <a:latin typeface="Metropolis Light" pitchFamily="2" charset="77"/>
            </a:rPr>
            <a:t>- The parameters considered reflect the state of knowledge as of 2025 regarding reuse systems and fibre-based substitution. As these fields are rapidly evolving, some conclusions may lose relevance over time.</a:t>
          </a:r>
        </a:p>
        <a:p>
          <a:r>
            <a:rPr lang="fr-FR" sz="1400" b="0" i="0">
              <a:solidFill>
                <a:schemeClr val="tx1"/>
              </a:solidFill>
              <a:latin typeface="Metropolis Light" pitchFamily="2" charset="77"/>
            </a:rPr>
            <a:t>- The outcomes are based on packaging cases assessed within the R3PACK project.</a:t>
          </a:r>
        </a:p>
        <a:p>
          <a:r>
            <a:rPr lang="fr-FR" sz="1400" b="0" i="0">
              <a:solidFill>
                <a:schemeClr val="tx1"/>
              </a:solidFill>
              <a:latin typeface="Metropolis Light" pitchFamily="2" charset="77"/>
            </a:rPr>
            <a:t>Therefore, the conclusions should not be automatically generalised to all food-packaging categories or industrial contexts.</a:t>
          </a:r>
        </a:p>
        <a:p>
          <a:r>
            <a:rPr lang="fr-FR" sz="1400" b="0" i="0">
              <a:solidFill>
                <a:schemeClr val="tx1"/>
              </a:solidFill>
              <a:latin typeface="Metropolis Light" pitchFamily="2" charset="77"/>
            </a:rPr>
            <a:t>- Regulatory frameworks are subject to change, and future developments may affect the validity or applicability of the recommendations provided by the tool.</a:t>
          </a:r>
        </a:p>
        <a:p>
          <a:r>
            <a:rPr lang="fr-FR" sz="1400" b="0" i="0">
              <a:solidFill>
                <a:schemeClr val="tx1"/>
              </a:solidFill>
              <a:latin typeface="Metropolis Light" pitchFamily="2" charset="77"/>
            </a:rPr>
            <a:t>- For all environmental impact considerations, including life-cycle assessment aspects, users are invited to refer to Deliverable 6.3 and D6.4, which specifically addresses these topics.</a:t>
          </a:r>
        </a:p>
        <a:p>
          <a:endParaRPr lang="fr-FR" sz="1400" b="0" i="0">
            <a:solidFill>
              <a:schemeClr val="tx1"/>
            </a:solidFill>
            <a:latin typeface="Metropolis Light" pitchFamily="2" charset="77"/>
          </a:endParaRPr>
        </a:p>
        <a:p>
          <a:r>
            <a:rPr lang="fr-FR" sz="1400" b="0" i="0">
              <a:solidFill>
                <a:schemeClr val="tx1"/>
              </a:solidFill>
              <a:latin typeface="Metropolis Light" pitchFamily="2" charset="77"/>
            </a:rPr>
            <a:t>Accordingly, the tool should be used with appropriate caution. It provides technical guidance and supporting evidence, but does not constitute a comprehensive or definitive validation of the feasibility of packaging transition at industrial scale.</a:t>
          </a:r>
        </a:p>
        <a:p>
          <a:endParaRPr lang="fr-FR" sz="1400" b="0" i="0">
            <a:solidFill>
              <a:srgbClr val="FF0000"/>
            </a:solidFill>
            <a:latin typeface="Metropolis Light" pitchFamily="2" charset="77"/>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Manon" id="{7C5C8E98-F2AD-1245-AADD-548FCF888C76}" userId="manon.bessone@reset.earth" providerId="PeoplePicker"/>
  <person displayName="Estelle DOINEAU" id="{0613192F-2C53-F245-B34A-1748CB98D6E0}" userId="estelle.doineau@reset.earth" providerId="PeoplePicker"/>
  <person displayName="Olivia Robin" id="{97A16FBE-B9DD-1C49-987F-8D3B155FE958}" userId="S::olivia.robin@reset.earth::e081793e-4b2c-482d-825d-cb61b20af427" providerId="AD"/>
  <person displayName="Manon Bessone" id="{7B8465E5-4720-5A4E-936C-B69D88675EE7}" userId="S::manon.bessone@reset.earth::d5a45738-4b26-4d0a-b57e-64f702b12b31" providerId="AD"/>
  <person displayName="Estelle DOINEAU" id="{B62F788B-9EF7-DB4E-B467-706D04B5212B}" userId="S::estelle.doineau@reset.earth::5b97ea9d-0f2c-454f-9d67-35f2cfb5be09"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K4" dT="2025-11-17T23:22:20.13" personId="{7B8465E5-4720-5A4E-936C-B69D88675EE7}" id="{43A2FD3E-0ABC-9943-A7DE-92A0F44A8E51}" done="1">
    <text>C'est un peu rude de dire ici que c'est hyper cher le rigide non ? Enfin on ne le dit pas sur le felxible alors que c'est vrai aussi. On peut peut etre nuancer un peu pour ne pas "décourager" dès la première question mais en le mentionnant quand même @Estelle DOINEAU</text>
    <mentions>
      <mention mentionpersonId="{0613192F-2C53-F245-B34A-1748CB98D6E0}" mentionId="{380DAB61-ECDA-BA4B-A658-435C3DE0FD0B}" startIndex="251" length="16"/>
    </mentions>
  </threadedComment>
  <threadedComment ref="K4" dT="2025-11-21T17:11:17.30" personId="{B62F788B-9EF7-DB4E-B467-706D04B5212B}" id="{B70B4329-FFA7-104C-99DF-FE171B5A30D7}" parentId="{43A2FD3E-0ABC-9943-A7DE-92A0F44A8E51}">
    <text>@Manon j'ai plutôt axé sur le besoin de moules et d'équipements très spécifiques, comparé à un possible simple ajustement des réglages côté flexible.</text>
    <mentions>
      <mention mentionpersonId="{7C5C8E98-F2AD-1245-AADD-548FCF888C76}" mentionId="{002F2C65-1619-554B-9AF8-148CC22AF870}" startIndex="0" length="6"/>
    </mentions>
  </threadedComment>
  <threadedComment ref="K7" dT="2025-11-17T23:22:37.71" personId="{7B8465E5-4720-5A4E-936C-B69D88675EE7}" id="{37A7755A-EA17-784F-B6F1-D7E91929FF57}" done="1">
    <text>Mais du coup que linteret de remplacer du papier par du papier?</text>
  </threadedComment>
  <threadedComment ref="G21" dT="2025-10-13T10:30:07.61" personId="{97A16FBE-B9DD-1C49-987F-8D3B155FE958}" id="{EEE9EDF7-965E-0F42-B342-8421A418E3AE}">
    <text xml:space="preserve">Same wording as above + explain the concept of folding in concrete terms </text>
  </threadedComment>
  <threadedComment ref="G22" dT="2025-10-13T10:32:11.51" personId="{97A16FBE-B9DD-1C49-987F-8D3B155FE958}" id="{9C39EAAD-6416-B146-BB81-F96B4C0F6BC3}">
    <text>Here you assume that secondary packaging will be eliminated, which is not obvious. Add a sentence such as: Simplifying the packaging system by reducing the use of secondary packaging promotes reuse. However, some sensitive products may require reusable outer packaging (see if you have any examples).</text>
  </threadedComment>
  <threadedComment ref="K22" dT="2025-11-17T23:27:15.02" personId="{7B8465E5-4720-5A4E-936C-B69D88675EE7}" id="{169F3358-E8E7-4046-B219-1357157CF674}" done="1">
    <text xml:space="preserve">Et en même temps si il y a un étui carton ça peut simplifier le besoin barrière / resistance si on conserve l'étui </text>
  </threadedComment>
  <threadedComment ref="K22" dT="2025-11-21T17:14:50.04" personId="{B62F788B-9EF7-DB4E-B467-706D04B5212B}" id="{D10B0561-3684-7B42-8B26-CDE23DCBE21D}" parentId="{169F3358-E8E7-4046-B219-1357157CF674}">
    <text>@Manon tu as raison je vais améliorer le score et le préciser dans le texte !</text>
    <mentions>
      <mention mentionpersonId="{7C5C8E98-F2AD-1245-AADD-548FCF888C76}" mentionId="{3E718C85-85AE-9847-8FDC-0F908D14BF23}" startIndex="0" length="6"/>
    </mentions>
  </threadedComment>
  <threadedComment ref="G25" dT="2025-10-13T10:41:08.29" personId="{97A16FBE-B9DD-1C49-987F-8D3B155FE958}" id="{F030E9E3-D8D2-A948-A162-BFCB03E456D1}">
    <text>Protective or modified atmosphere? I do not understand the reference to this requiring packaging without a protective atmosphere.</text>
  </threadedComment>
  <threadedComment ref="K29" dT="2025-11-17T23:29:52.00" personId="{7B8465E5-4720-5A4E-936C-B69D88675EE7}" id="{A7DB400E-E40B-E245-A59E-D50A02FCB743}" done="1">
    <text>On met vraiment en KO le semi-liquide ? On met bien du shampoign dans du papier non ?</text>
  </threadedComment>
  <threadedComment ref="K29" dT="2025-11-21T17:20:16.45" personId="{B62F788B-9EF7-DB4E-B467-706D04B5212B}" id="{C7ABA076-3FB8-8C44-854C-94DA0F397439}" parentId="{A7DB400E-E40B-E245-A59E-D50A02FCB743}">
    <text>@Manon oui on s'était déjà posé la question. J'ai enlevé le KO et plutôt mis "-6" pour le flexible, et "-3" pour le rigide car plus de probabilité de fuite en flexible.</text>
    <mentions>
      <mention mentionpersonId="{7C5C8E98-F2AD-1245-AADD-548FCF888C76}" mentionId="{319738F6-7B49-7C46-A4B2-C866B3F398B5}" startIndex="0" length="6"/>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EBFC-D1F5-0A4F-998B-8D564504D9B5}">
  <sheetPr>
    <tabColor theme="5" tint="0.39997558519241921"/>
  </sheetPr>
  <dimension ref="A1:A84"/>
  <sheetViews>
    <sheetView zoomScaleNormal="75" workbookViewId="0">
      <selection activeCell="C20" sqref="C20"/>
    </sheetView>
  </sheetViews>
  <sheetFormatPr baseColWidth="10" defaultRowHeight="16" x14ac:dyDescent="0.2"/>
  <cols>
    <col min="1" max="1" width="130.33203125" style="7" customWidth="1"/>
    <col min="2" max="16384" width="10.83203125" style="7"/>
  </cols>
  <sheetData>
    <row r="1" spans="1:1" ht="25" x14ac:dyDescent="0.3">
      <c r="A1" s="16" t="s">
        <v>188</v>
      </c>
    </row>
    <row r="20" spans="1:1" ht="25" x14ac:dyDescent="0.3">
      <c r="A20" s="12" t="s">
        <v>105</v>
      </c>
    </row>
    <row r="32" spans="1:1" ht="25" x14ac:dyDescent="0.3">
      <c r="A32" s="12" t="s">
        <v>106</v>
      </c>
    </row>
    <row r="58" spans="1:1" ht="25" x14ac:dyDescent="0.3">
      <c r="A58" s="12" t="s">
        <v>103</v>
      </c>
    </row>
    <row r="84" spans="1:1" ht="25" x14ac:dyDescent="0.3">
      <c r="A84" s="12" t="s">
        <v>104</v>
      </c>
    </row>
  </sheetData>
  <sheetProtection algorithmName="SHA-512" hashValue="l9zvcccrjwCPn7GRytvM7TMcc4G4sKZ0knvOHIE4Xa6oSi/ArrZ/GzamxNGFrsWfuyzv62yPjL6K15Immpf4tw==" saltValue="EpIUSO8wAEJLhtkNZUYorA==" spinCount="100000" sheet="1" objects="1" scenarios="1" selectLockedCells="1" selectUnlockedCells="1"/>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75F7-D12C-274C-95FD-81491E4933F0}">
  <sheetPr>
    <tabColor theme="4"/>
  </sheetPr>
  <dimension ref="A1:I28"/>
  <sheetViews>
    <sheetView showGridLines="0" tabSelected="1" topLeftCell="A3" zoomScale="75" workbookViewId="0">
      <selection activeCell="C10" sqref="C10"/>
    </sheetView>
  </sheetViews>
  <sheetFormatPr baseColWidth="10" defaultRowHeight="16" x14ac:dyDescent="0.2"/>
  <cols>
    <col min="1" max="1" width="8.33203125" style="18" bestFit="1" customWidth="1"/>
    <col min="2" max="2" width="32" customWidth="1"/>
    <col min="3" max="3" width="26.1640625" style="1" customWidth="1"/>
    <col min="4" max="4" width="21.33203125" style="18" customWidth="1"/>
    <col min="5" max="5" width="65.1640625" style="1" customWidth="1"/>
    <col min="6" max="6" width="21.33203125" style="1" customWidth="1"/>
    <col min="7" max="7" width="65.1640625" style="1" customWidth="1"/>
    <col min="8" max="8" width="27.5" style="19" hidden="1" customWidth="1"/>
    <col min="9" max="9" width="0" hidden="1" customWidth="1"/>
  </cols>
  <sheetData>
    <row r="1" spans="1:9" ht="17" thickBot="1" x14ac:dyDescent="0.25"/>
    <row r="2" spans="1:9" ht="20" x14ac:dyDescent="0.25">
      <c r="B2" s="25"/>
      <c r="C2" s="26" t="s">
        <v>74</v>
      </c>
      <c r="D2" s="27" t="s">
        <v>75</v>
      </c>
    </row>
    <row r="3" spans="1:9" ht="19" x14ac:dyDescent="0.25">
      <c r="B3" s="28" t="s">
        <v>73</v>
      </c>
      <c r="C3" s="29"/>
      <c r="D3" s="30"/>
    </row>
    <row r="4" spans="1:9" ht="24" x14ac:dyDescent="0.2">
      <c r="B4" s="31"/>
      <c r="C4" s="32">
        <f>IF(COUNTIFS(D10:D27,"KO",H10:H27,"&lt;&gt;GLASS, THEREFORE NOT APPLICABLE")&gt;0,
   "Not suitable for reuse",
   IF(COUNTIF(H10:H27,"GLASS, THEREFORE NOT APPLICABLE")&gt;0,
      SUMIF(H10:H27,"&lt;&gt;GLASS, THEREFORE NOT APPLICABLE",D10:D27) + SUMIF(H10:H27,"GLASS, THEREFORE NOT APPLICABLE",I10:I27),
      SUMIF(H10:H27,"&lt;&gt;GLASS, THEREFORE NOT APPLICABLE",D10:D27)
   ))</f>
        <v>0</v>
      </c>
      <c r="D4" s="33">
        <f>IF(COUNTIF(F10:F27,"KO")&gt;0,"Not suitable for substitution",SUM(F10:F27))</f>
        <v>0</v>
      </c>
    </row>
    <row r="5" spans="1:9" ht="17" thickBot="1" x14ac:dyDescent="0.25">
      <c r="B5" s="34"/>
      <c r="C5" s="35"/>
      <c r="D5" s="36"/>
    </row>
    <row r="8" spans="1:9" ht="17" x14ac:dyDescent="0.2">
      <c r="A8" s="37" t="s">
        <v>56</v>
      </c>
      <c r="B8" s="38" t="s">
        <v>33</v>
      </c>
      <c r="C8" s="39" t="s">
        <v>49</v>
      </c>
      <c r="D8" s="38" t="s">
        <v>50</v>
      </c>
      <c r="E8" s="39" t="s">
        <v>184</v>
      </c>
      <c r="F8" s="39" t="s">
        <v>51</v>
      </c>
      <c r="G8" s="39" t="s">
        <v>185</v>
      </c>
      <c r="H8" s="40" t="s">
        <v>72</v>
      </c>
      <c r="I8" s="41" t="s">
        <v>52</v>
      </c>
    </row>
    <row r="9" spans="1:9" ht="32" customHeight="1" x14ac:dyDescent="0.25">
      <c r="A9" s="46" t="s">
        <v>57</v>
      </c>
      <c r="B9" s="46"/>
      <c r="C9" s="42"/>
      <c r="D9" s="43"/>
      <c r="E9" s="44"/>
      <c r="F9" s="44"/>
      <c r="G9" s="44"/>
      <c r="H9" s="45"/>
      <c r="I9" s="43"/>
    </row>
    <row r="10" spans="1:9" s="20" customFormat="1" ht="155" customHeight="1" x14ac:dyDescent="0.2">
      <c r="A10" s="19">
        <v>1</v>
      </c>
      <c r="B10" s="3" t="s">
        <v>1</v>
      </c>
      <c r="C10" s="17" t="s">
        <v>35</v>
      </c>
      <c r="D10" s="19" t="str">
        <f>IF($C$10="Rigid",IFERROR(VLOOKUP(_xlfn.CONCAT(A10,C10),Database!A:M,6,FALSE),"Answer missing"),IFERROR(VLOOKUP(_xlfn.CONCAT(A10,C10),Database!A:M,5,FALSE),"Answer missing"))</f>
        <v>Answer missing</v>
      </c>
      <c r="E10" s="21" t="str">
        <f>IFERROR(IF(H10="GLASS, THEREFORE NOT APPLICABLE","Question not applicable as material = Glass",IF($C$10="Rigid",IFERROR(VLOOKUP(_xlfn.CONCAT(A10,C10),Database!A:M,8,FALSE),""),IFERROR(VLOOKUP(_xlfn.CONCAT(A10,C10),Database!A:M,7,FALSE),""))),"")</f>
        <v/>
      </c>
      <c r="F10" s="22" t="str">
        <f>IF($C$10="Rigid",IFERROR(VLOOKUP(_xlfn.CONCAT(A10,C10),Database!A:M,10,FALSE),"Answer missing"),IFERROR(VLOOKUP(_xlfn.CONCAT(A10,C10),Database!A:M,9,FALSE),"Answer missing"))</f>
        <v>Answer missing</v>
      </c>
      <c r="G10" s="21" t="str">
        <f>IFERROR(IF($C$10="Rigid",(VLOOKUP(_xlfn.CONCAT(A10,C10),Database!A:M,12,FALSE)),VLOOKUP(_xlfn.CONCAT(A10,C10),Database!A:M,11,FALSE)),"")</f>
        <v/>
      </c>
      <c r="H10" s="19" t="b">
        <f>IFERROR(IF($C$11="Glass",VLOOKUP(_xlfn.CONCAT(A10,C10),Database!$A$2:$M$50,13,FALSE), TRUE),"Answer missing")</f>
        <v>1</v>
      </c>
      <c r="I10" s="19">
        <f>IF($C$11="Glass",IF(H10="GLASS, THEREFORE NOT APPLICABLE",3,0),0)</f>
        <v>0</v>
      </c>
    </row>
    <row r="11" spans="1:9" s="20" customFormat="1" ht="193" customHeight="1" x14ac:dyDescent="0.2">
      <c r="A11" s="19">
        <v>2</v>
      </c>
      <c r="B11" s="3" t="s">
        <v>5</v>
      </c>
      <c r="C11" s="17" t="s">
        <v>35</v>
      </c>
      <c r="D11" s="19" t="str">
        <f>IF($C$10="Rigid",IFERROR(VLOOKUP(_xlfn.CONCAT(A11,C11),Database!A:M,6,FALSE),"Answer missing"),IFERROR(VLOOKUP(_xlfn.CONCAT(A11,C11),Database!A:M,5,FALSE),"Answer missing"))</f>
        <v>Answer missing</v>
      </c>
      <c r="E11" s="21" t="str">
        <f>IFERROR(IF(H11="GLASS, THEREFORE NOT APPLICABLE","Question not applicable as material = Glass",IF($C$10="Rigid",IFERROR(VLOOKUP(_xlfn.CONCAT(A11,C11),Database!A:M,8,FALSE),""),IFERROR(VLOOKUP(_xlfn.CONCAT(A11,C11),Database!A:M,7,FALSE),""))),"")</f>
        <v/>
      </c>
      <c r="F11" s="22" t="str">
        <f>IF($C$10="Rigid",IFERROR(VLOOKUP(_xlfn.CONCAT(A11,C11),Database!A:M,10,FALSE),"Answer missing"),IFERROR(VLOOKUP(_xlfn.CONCAT(A11,C11),Database!A:M,9,FALSE),"Answer missing"))</f>
        <v>Answer missing</v>
      </c>
      <c r="G11" s="21" t="str">
        <f>IFERROR(IF($C$10="Rigid",(VLOOKUP(_xlfn.CONCAT(A11,C11),Database!A:M,12,FALSE)),VLOOKUP(_xlfn.CONCAT(A11,C11),Database!A:M,11,FALSE)),"")</f>
        <v/>
      </c>
      <c r="H11" s="19" t="b">
        <f>IFERROR(IF($C$11="Glass",VLOOKUP(_xlfn.CONCAT(A11,C11),Database!$A$2:$M$50,13,FALSE), TRUE),"Answer missing")</f>
        <v>1</v>
      </c>
      <c r="I11" s="19">
        <f t="shared" ref="I11:I27" si="0">IF($C$11="Glass",IF(H11="GLASS, THEREFORE NOT APPLICABLE",3,0),0)</f>
        <v>0</v>
      </c>
    </row>
    <row r="12" spans="1:9" s="20" customFormat="1" ht="137" customHeight="1" x14ac:dyDescent="0.2">
      <c r="A12" s="19">
        <v>3</v>
      </c>
      <c r="B12" s="3" t="s">
        <v>18</v>
      </c>
      <c r="C12" s="17" t="s">
        <v>35</v>
      </c>
      <c r="D12" s="19" t="str">
        <f>IF($C$10="Rigid",IFERROR(VLOOKUP(_xlfn.CONCAT(A12,C12),Database!A:M,6,FALSE),"Answer missing"),IFERROR(VLOOKUP(_xlfn.CONCAT(A12,C12),Database!A:M,5,FALSE),"Answer missing"))</f>
        <v>Answer missing</v>
      </c>
      <c r="E12" s="21" t="str">
        <f>IFERROR(IF(H12="GLASS, THEREFORE NOT APPLICABLE","Question not applicable as material = Glass",IF($C$10="Rigid",IFERROR(VLOOKUP(_xlfn.CONCAT(A12,C12),Database!A:M,8,FALSE),""),IFERROR(VLOOKUP(_xlfn.CONCAT(A12,C12),Database!A:M,7,FALSE),""))),"")</f>
        <v/>
      </c>
      <c r="F12" s="22" t="str">
        <f>IF($C$10="Rigid",IFERROR(VLOOKUP(_xlfn.CONCAT(A12,C12),Database!A:M,10,FALSE),"Answer missing"),IFERROR(VLOOKUP(_xlfn.CONCAT(A12,C12),Database!A:M,9,FALSE),"Answer missing"))</f>
        <v>Answer missing</v>
      </c>
      <c r="G12" s="21" t="str">
        <f>IFERROR(IF($C$10="Rigid",(VLOOKUP(_xlfn.CONCAT(A12,C12),Database!A:M,12,FALSE)),VLOOKUP(_xlfn.CONCAT(A12,C12),Database!A:M,11,FALSE)),"")</f>
        <v/>
      </c>
      <c r="H12" s="19" t="b">
        <f>IFERROR(IF($C$11="Glass",VLOOKUP(_xlfn.CONCAT(A12,C12),Database!$A$2:$M$50,13,FALSE), TRUE),"Answer missing")</f>
        <v>1</v>
      </c>
      <c r="I12" s="19">
        <f t="shared" si="0"/>
        <v>0</v>
      </c>
    </row>
    <row r="13" spans="1:9" s="20" customFormat="1" ht="100" customHeight="1" x14ac:dyDescent="0.2">
      <c r="A13" s="19">
        <v>4</v>
      </c>
      <c r="B13" s="3" t="s">
        <v>42</v>
      </c>
      <c r="C13" s="17" t="s">
        <v>35</v>
      </c>
      <c r="D13" s="19" t="str">
        <f>IF($C$10="Rigid",IFERROR(VLOOKUP(_xlfn.CONCAT(A13,C13),Database!A:M,6,FALSE),"Answer missing"),IFERROR(VLOOKUP(_xlfn.CONCAT(A13,C13),Database!A:M,5,FALSE),"Answer missing"))</f>
        <v>Answer missing</v>
      </c>
      <c r="E13" s="21" t="str">
        <f>IFERROR(IF(H13="GLASS, THEREFORE NOT APPLICABLE","Question not applicable as material = Glass",IF($C$10="Rigid",IFERROR(VLOOKUP(_xlfn.CONCAT(A13,C13),Database!A:M,8,FALSE),""),IFERROR(VLOOKUP(_xlfn.CONCAT(A13,C13),Database!A:M,7,FALSE),""))),"")</f>
        <v/>
      </c>
      <c r="F13" s="22" t="str">
        <f>IF($C$10="Rigid",IFERROR(VLOOKUP(_xlfn.CONCAT(A13,C13),Database!A:M,10,FALSE),"Answer missing"),IFERROR(VLOOKUP(_xlfn.CONCAT(A13,C13),Database!A:M,9,FALSE),"Answer missing"))</f>
        <v>Answer missing</v>
      </c>
      <c r="G13" s="21" t="str">
        <f>IFERROR(IF($C$10="Rigid",(VLOOKUP(_xlfn.CONCAT(A13,C13),Database!A:M,12,FALSE)),VLOOKUP(_xlfn.CONCAT(A13,C13),Database!A:M,11,FALSE)),"")</f>
        <v/>
      </c>
      <c r="H13" s="19" t="b">
        <f>IFERROR(IF($C$11="Glass",VLOOKUP(_xlfn.CONCAT(A13,C13),Database!$A$2:$M$50,13,FALSE), TRUE),"Answer missing")</f>
        <v>1</v>
      </c>
      <c r="I13" s="19">
        <f t="shared" si="0"/>
        <v>0</v>
      </c>
    </row>
    <row r="14" spans="1:9" s="20" customFormat="1" ht="134" customHeight="1" x14ac:dyDescent="0.2">
      <c r="A14" s="19">
        <v>5</v>
      </c>
      <c r="B14" s="3" t="s">
        <v>4</v>
      </c>
      <c r="C14" s="17" t="s">
        <v>35</v>
      </c>
      <c r="D14" s="19" t="str">
        <f>IF($C$10="Rigid",IFERROR(VLOOKUP(_xlfn.CONCAT(A14,C14),Database!A:M,6,FALSE),"Answer missing"),IFERROR(VLOOKUP(_xlfn.CONCAT(A14,C14),Database!A:M,5,FALSE),"Answer missing"))</f>
        <v>Answer missing</v>
      </c>
      <c r="E14" s="21" t="str">
        <f>IFERROR(IF(H14="GLASS, THEREFORE NOT APPLICABLE","Question not applicable as material = Glass",IF($C$10="Rigid",IFERROR(VLOOKUP(_xlfn.CONCAT(A14,C14),Database!A:M,8,FALSE),""),IFERROR(VLOOKUP(_xlfn.CONCAT(A14,C14),Database!A:M,7,FALSE),""))),"")</f>
        <v/>
      </c>
      <c r="F14" s="22" t="str">
        <f>IF($C$10="Rigid",IFERROR(VLOOKUP(_xlfn.CONCAT(A14,C14),Database!A:M,10,FALSE),"Answer missing"),IFERROR(VLOOKUP(_xlfn.CONCAT(A14,C14),Database!A:M,9,FALSE),"Answer missing"))</f>
        <v>Answer missing</v>
      </c>
      <c r="G14" s="21" t="str">
        <f>IFERROR(IF($C$10="Rigid",(VLOOKUP(_xlfn.CONCAT(A14,C14),Database!A:M,12,FALSE)),VLOOKUP(_xlfn.CONCAT(A14,C14),Database!A:M,11,FALSE)),"")</f>
        <v/>
      </c>
      <c r="H14" s="19" t="b">
        <f>IFERROR(IF($C$11="Glass",VLOOKUP(_xlfn.CONCAT(A14,C14),Database!$A$2:$M$50,13,FALSE), TRUE),"Answer missing")</f>
        <v>1</v>
      </c>
      <c r="I14" s="19">
        <f t="shared" si="0"/>
        <v>0</v>
      </c>
    </row>
    <row r="15" spans="1:9" s="20" customFormat="1" ht="32" customHeight="1" x14ac:dyDescent="0.2">
      <c r="A15" s="47" t="s">
        <v>58</v>
      </c>
      <c r="B15" s="47"/>
      <c r="C15" s="23"/>
      <c r="D15" s="24"/>
      <c r="E15" s="24"/>
      <c r="F15" s="24"/>
      <c r="G15" s="24"/>
      <c r="H15" s="24"/>
      <c r="I15" s="24"/>
    </row>
    <row r="16" spans="1:9" s="20" customFormat="1" ht="126" customHeight="1" x14ac:dyDescent="0.2">
      <c r="A16" s="19">
        <v>6</v>
      </c>
      <c r="B16" s="3" t="s">
        <v>15</v>
      </c>
      <c r="C16" s="17" t="s">
        <v>35</v>
      </c>
      <c r="D16" s="19" t="str">
        <f>IF($C$10="Rigid",IFERROR(VLOOKUP(_xlfn.CONCAT(A16,C16),Database!A:M,6,FALSE),"Answer missing"),IFERROR(VLOOKUP(_xlfn.CONCAT(A16,C16),Database!A:M,5,FALSE),"Answer missing"))</f>
        <v>Answer missing</v>
      </c>
      <c r="E16" s="21" t="str">
        <f>IFERROR(IF(H16="GLASS, THEREFORE NOT APPLICABLE","Question not applicable as material = Glass",IF($C$10="Rigid",IFERROR(VLOOKUP(_xlfn.CONCAT(A16,C16),Database!A:M,8,FALSE),""),IFERROR(VLOOKUP(_xlfn.CONCAT(A16,C16),Database!A:M,7,FALSE),""))),"")</f>
        <v/>
      </c>
      <c r="F16" s="22" t="str">
        <f>IF($C$10="Rigid",IFERROR(VLOOKUP(_xlfn.CONCAT(A16,C16),Database!A:M,10,FALSE),"Answer missing"),IFERROR(VLOOKUP(_xlfn.CONCAT(A16,C16),Database!A:M,9,FALSE),"Answer missing"))</f>
        <v>Answer missing</v>
      </c>
      <c r="G16" s="21" t="str">
        <f>IFERROR(IF($C$10="Rigid",(VLOOKUP(_xlfn.CONCAT(A16,C16),Database!A:M,12,FALSE)),VLOOKUP(_xlfn.CONCAT(A16,C16),Database!A:M,11,FALSE)),"")</f>
        <v/>
      </c>
      <c r="H16" s="19" t="b">
        <f>IFERROR(IF($C$11="Glass",VLOOKUP(_xlfn.CONCAT(A16,C16),Database!$A$2:$M$50,13,FALSE), TRUE),"Answer missing")</f>
        <v>1</v>
      </c>
      <c r="I16" s="19">
        <f t="shared" si="0"/>
        <v>0</v>
      </c>
    </row>
    <row r="17" spans="1:9" s="20" customFormat="1" ht="108" customHeight="1" x14ac:dyDescent="0.2">
      <c r="A17" s="19">
        <v>7</v>
      </c>
      <c r="B17" s="3" t="s">
        <v>14</v>
      </c>
      <c r="C17" s="17" t="s">
        <v>35</v>
      </c>
      <c r="D17" s="19" t="str">
        <f>IF($C$10="Rigid",IFERROR(VLOOKUP(_xlfn.CONCAT(A17,C17),Database!A:M,6,FALSE),"Answer missing"),IFERROR(VLOOKUP(_xlfn.CONCAT(A17,C17),Database!A:M,5,FALSE),"Answer missing"))</f>
        <v>Answer missing</v>
      </c>
      <c r="E17" s="21" t="str">
        <f>IFERROR(IF(H17="GLASS, THEREFORE NOT APPLICABLE","Question not applicable as material = Glass",IF($C$10="Rigid",IFERROR(VLOOKUP(_xlfn.CONCAT(A17,C17),Database!A:M,8,FALSE),""),IFERROR(VLOOKUP(_xlfn.CONCAT(A17,C17),Database!A:M,7,FALSE),""))),"")</f>
        <v/>
      </c>
      <c r="F17" s="22" t="str">
        <f>IF($C$10="Rigid",IFERROR(VLOOKUP(_xlfn.CONCAT(A17,C17),Database!A:M,10,FALSE),"Answer missing"),IFERROR(VLOOKUP(_xlfn.CONCAT(A17,C17),Database!A:M,9,FALSE),"Answer missing"))</f>
        <v>Answer missing</v>
      </c>
      <c r="G17" s="21" t="str">
        <f>IFERROR(IF($C$10="Rigid",(VLOOKUP(_xlfn.CONCAT(A17,C17),Database!A:M,12,FALSE)),VLOOKUP(_xlfn.CONCAT(A17,C17),Database!A:M,11,FALSE)),"")</f>
        <v/>
      </c>
      <c r="H17" s="19" t="b">
        <f>IFERROR(IF($C$11="Glass",VLOOKUP(_xlfn.CONCAT(A17,C17),Database!$A$2:$M$50,13,FALSE), TRUE),"Answer missing")</f>
        <v>1</v>
      </c>
      <c r="I17" s="19">
        <f t="shared" si="0"/>
        <v>0</v>
      </c>
    </row>
    <row r="18" spans="1:9" s="20" customFormat="1" ht="108" customHeight="1" x14ac:dyDescent="0.2">
      <c r="A18" s="19">
        <v>8</v>
      </c>
      <c r="B18" s="3" t="s">
        <v>34</v>
      </c>
      <c r="C18" s="17" t="s">
        <v>35</v>
      </c>
      <c r="D18" s="19" t="str">
        <f>IF($C$10="Rigid",IFERROR(VLOOKUP(_xlfn.CONCAT(A18,C18),Database!A:M,6,FALSE),"Answer missing"),IFERROR(VLOOKUP(_xlfn.CONCAT(A18,C18),Database!A:M,5,FALSE),"Answer missing"))</f>
        <v>Answer missing</v>
      </c>
      <c r="E18" s="21" t="str">
        <f>IFERROR(IF(H18="GLASS, THEREFORE NOT APPLICABLE","Question not applicable as material = Glass",IF($C$10="Rigid",IFERROR(VLOOKUP(_xlfn.CONCAT(A18,C18),Database!A:M,8,FALSE),""),IFERROR(VLOOKUP(_xlfn.CONCAT(A18,C18),Database!A:M,7,FALSE),""))),"")</f>
        <v/>
      </c>
      <c r="F18" s="22" t="str">
        <f>IF($C$10="Rigid",IFERROR(VLOOKUP(_xlfn.CONCAT(A18,C18),Database!A:M,10,FALSE),"Answer missing"),IFERROR(VLOOKUP(_xlfn.CONCAT(A18,C18),Database!A:M,9,FALSE),"Answer missing"))</f>
        <v>Answer missing</v>
      </c>
      <c r="G18" s="21" t="str">
        <f>IFERROR(IF($C$10="Rigid",(VLOOKUP(_xlfn.CONCAT(A18,C18),Database!A:M,12,FALSE)),VLOOKUP(_xlfn.CONCAT(A18,C18),Database!A:M,11,FALSE)),"")</f>
        <v/>
      </c>
      <c r="H18" s="19" t="b">
        <f>IFERROR(IF($C$11="Glass",VLOOKUP(_xlfn.CONCAT(A18,C18),Database!$A$2:$M$50,13,FALSE), TRUE),"Answer missing")</f>
        <v>1</v>
      </c>
      <c r="I18" s="19">
        <f t="shared" si="0"/>
        <v>0</v>
      </c>
    </row>
    <row r="19" spans="1:9" s="20" customFormat="1" ht="108" customHeight="1" x14ac:dyDescent="0.2">
      <c r="A19" s="19">
        <v>9</v>
      </c>
      <c r="B19" s="3" t="s">
        <v>10</v>
      </c>
      <c r="C19" s="17" t="s">
        <v>35</v>
      </c>
      <c r="D19" s="19" t="str">
        <f>IF($C$10="Rigid",IFERROR(VLOOKUP(_xlfn.CONCAT(A19,C19),Database!A:M,6,FALSE),"Answer missing"),IFERROR(VLOOKUP(_xlfn.CONCAT(A19,C19),Database!A:M,5,FALSE),"Answer missing"))</f>
        <v>Answer missing</v>
      </c>
      <c r="E19" s="21" t="str">
        <f>IFERROR(IF(H19="GLASS, THEREFORE NOT APPLICABLE","Question not applicable as material = Glass",IF($C$10="Rigid",IFERROR(VLOOKUP(_xlfn.CONCAT(A19,C19),Database!A:M,8,FALSE),""),IFERROR(VLOOKUP(_xlfn.CONCAT(A19,C19),Database!A:M,7,FALSE),""))),"")</f>
        <v/>
      </c>
      <c r="F19" s="22" t="str">
        <f>IF($C$10="Rigid",IFERROR(VLOOKUP(_xlfn.CONCAT(A19,C19),Database!A:M,10,FALSE),"Answer missing"),IFERROR(VLOOKUP(_xlfn.CONCAT(A19,C19),Database!A:M,9,FALSE),"Answer missing"))</f>
        <v>Answer missing</v>
      </c>
      <c r="G19" s="21" t="str">
        <f>IFERROR(IF($C$10="Rigid",(VLOOKUP(_xlfn.CONCAT(A19,C19),Database!A:M,12,FALSE)),VLOOKUP(_xlfn.CONCAT(A19,C19),Database!A:M,11,FALSE)),"")</f>
        <v/>
      </c>
      <c r="H19" s="19" t="b">
        <f>IFERROR(IF($C$11="Glass",VLOOKUP(_xlfn.CONCAT(A19,C19),Database!$A$2:$M$50,13,FALSE), TRUE),"Answer missing")</f>
        <v>1</v>
      </c>
      <c r="I19" s="19">
        <f t="shared" si="0"/>
        <v>0</v>
      </c>
    </row>
    <row r="20" spans="1:9" s="20" customFormat="1" ht="108" customHeight="1" x14ac:dyDescent="0.2">
      <c r="A20" s="19">
        <v>10</v>
      </c>
      <c r="B20" s="3" t="s">
        <v>160</v>
      </c>
      <c r="C20" s="17" t="s">
        <v>35</v>
      </c>
      <c r="D20" s="19" t="str">
        <f>IF($C$20="Select","Answer missing",IF($C$11="Plastic",IFERROR(VLOOKUP(_xlfn.CONCAT(A20,C20),Database!A:M,6,FALSE),"Answer missing"),0))</f>
        <v>Answer missing</v>
      </c>
      <c r="E20" s="21" t="str">
        <f>IFERROR(IF(H20="GLASS, THEREFORE NOT APPLICABLE","Question not applicable as material = Glass",IF($C$10="Rigid",IFERROR(VLOOKUP(_xlfn.CONCAT(A20,C20),Database!A:M,8,FALSE),""),IFERROR(VLOOKUP(_xlfn.CONCAT(A20,C20),Database!A:M,7,FALSE),""))),"")</f>
        <v/>
      </c>
      <c r="F20" s="22" t="str">
        <f>IF($C$20="Select","Answer missing",IF($C$11="Plastic",IFERROR(VLOOKUP(_xlfn.CONCAT(A20,C20),Database!A:M,10,FALSE),"Answer missing"),0))</f>
        <v>Answer missing</v>
      </c>
      <c r="G20" s="21" t="str">
        <f>IFERROR(IF($C$10="Rigid",(VLOOKUP(_xlfn.CONCAT(A20,C20),Database!A:M,12,FALSE)),VLOOKUP(_xlfn.CONCAT(A20,C20),Database!A:M,11,FALSE)),"")</f>
        <v/>
      </c>
      <c r="H20" s="19" t="b">
        <f>IFERROR(IF($C$11="Glass",VLOOKUP(_xlfn.CONCAT(A20,C20),Database!$A$2:$M$50,13,FALSE), TRUE),"Answer missing")</f>
        <v>1</v>
      </c>
      <c r="I20" s="19">
        <f t="shared" si="0"/>
        <v>0</v>
      </c>
    </row>
    <row r="21" spans="1:9" s="20" customFormat="1" ht="108" customHeight="1" x14ac:dyDescent="0.2">
      <c r="A21" s="19">
        <v>11</v>
      </c>
      <c r="B21" s="3" t="s">
        <v>16</v>
      </c>
      <c r="C21" s="17" t="s">
        <v>35</v>
      </c>
      <c r="D21" s="19" t="str">
        <f>IF($C$10="Rigid",IFERROR(VLOOKUP(_xlfn.CONCAT(A21,C21),Database!A:M,6,FALSE),"Answer missing"),IFERROR(VLOOKUP(_xlfn.CONCAT(A21,C21),Database!A:M,5,FALSE),"Answer missing"))</f>
        <v>Answer missing</v>
      </c>
      <c r="E21" s="21" t="str">
        <f>IFERROR(IF(H21="GLASS, THEREFORE NOT APPLICABLE","Question not applicable as material = Glass",IF($C$10="Rigid",IFERROR(VLOOKUP(_xlfn.CONCAT(A21,C21),Database!A:M,8,FALSE),""),IFERROR(VLOOKUP(_xlfn.CONCAT(A21,C21),Database!A:M,7,FALSE),""))),"")</f>
        <v/>
      </c>
      <c r="F21" s="22" t="str">
        <f>IF($C$10="Rigid",IFERROR(VLOOKUP(_xlfn.CONCAT(A21,C21),Database!A:M,10,FALSE),"Answer missing"),IFERROR(VLOOKUP(_xlfn.CONCAT(A21,C21),Database!A:M,9,FALSE),"Answer missing"))</f>
        <v>Answer missing</v>
      </c>
      <c r="G21" s="21" t="str">
        <f>IFERROR(IF($C$10="Rigid",(VLOOKUP(_xlfn.CONCAT(A21,C21),Database!A:M,12,FALSE)),VLOOKUP(_xlfn.CONCAT(A21,C21),Database!A:M,11,FALSE)),"")</f>
        <v/>
      </c>
      <c r="H21" s="19" t="b">
        <f>IFERROR(IF($C$11="Glass",VLOOKUP(_xlfn.CONCAT(A21,C21),Database!$A$2:$M$50,13,FALSE), TRUE),"Answer missing")</f>
        <v>1</v>
      </c>
      <c r="I21" s="19">
        <f t="shared" si="0"/>
        <v>0</v>
      </c>
    </row>
    <row r="22" spans="1:9" s="20" customFormat="1" ht="108" customHeight="1" x14ac:dyDescent="0.2">
      <c r="A22" s="19">
        <v>12</v>
      </c>
      <c r="B22" s="3" t="s">
        <v>186</v>
      </c>
      <c r="C22" s="17" t="s">
        <v>35</v>
      </c>
      <c r="D22" s="19" t="str">
        <f>IF($C$10="Rigid",IFERROR(VLOOKUP(_xlfn.CONCAT(A22,C22),Database!A:M,6,FALSE),"Answer missing"),IFERROR(VLOOKUP(_xlfn.CONCAT(A22,C22),Database!A:M,5,FALSE),"Answer missing"))</f>
        <v>Answer missing</v>
      </c>
      <c r="E22" s="21" t="str">
        <f>IFERROR(IF(H22="GLASS, THEREFORE NOT APPLICABLE","Question not applicable as material = Glass",IF($C$10="Rigid",IFERROR(VLOOKUP(_xlfn.CONCAT(A22,C22),Database!A:M,8,FALSE),""),IFERROR(VLOOKUP(_xlfn.CONCAT(A22,C22),Database!A:M,7,FALSE),""))),"")</f>
        <v/>
      </c>
      <c r="F22" s="22" t="str">
        <f>IF($C$10="Rigid",IFERROR(VLOOKUP(_xlfn.CONCAT(A22,C22),Database!A:M,10,FALSE),"Answer missing"),IFERROR(VLOOKUP(_xlfn.CONCAT(A22,C22),Database!A:M,9,FALSE),"Answer missing"))</f>
        <v>Answer missing</v>
      </c>
      <c r="G22" s="21" t="str">
        <f>IFERROR(IF($C$10="Rigid",(VLOOKUP(_xlfn.CONCAT(A22,C22),Database!A:M,12,FALSE)),VLOOKUP(_xlfn.CONCAT(A22,C22),Database!A:M,11,FALSE)),"")</f>
        <v/>
      </c>
      <c r="H22" s="19" t="b">
        <f>IFERROR(IF($C$11="Glass",VLOOKUP(_xlfn.CONCAT(A22,C22),Database!$A$2:$M$50,13,FALSE), TRUE),"Answer missing")</f>
        <v>1</v>
      </c>
      <c r="I22" s="19">
        <f t="shared" si="0"/>
        <v>0</v>
      </c>
    </row>
    <row r="23" spans="1:9" s="20" customFormat="1" ht="108" customHeight="1" x14ac:dyDescent="0.2">
      <c r="A23" s="19">
        <v>13</v>
      </c>
      <c r="B23" s="3" t="s">
        <v>113</v>
      </c>
      <c r="C23" s="17" t="s">
        <v>35</v>
      </c>
      <c r="D23" s="19" t="str">
        <f>IF($C$10="Rigid",IFERROR(VLOOKUP(_xlfn.CONCAT(A23,C23),Database!A:M,6,FALSE),"Answer missing"),IFERROR(VLOOKUP(_xlfn.CONCAT(A23,C23),Database!A:M,5,FALSE),"Answer missing"))</f>
        <v>Answer missing</v>
      </c>
      <c r="E23" s="21" t="str">
        <f>IFERROR(IF(H23="GLASS, THEREFORE NOT APPLICABLE","Question not applicable as material = Glass",IF($C$10="Rigid",IFERROR(VLOOKUP(_xlfn.CONCAT(A23,C23),Database!A:M,8,FALSE),""),IFERROR(VLOOKUP(_xlfn.CONCAT(A23,C23),Database!A:M,7,FALSE),""))),"")</f>
        <v/>
      </c>
      <c r="F23" s="22" t="str">
        <f>IF($C$10="Rigid",IFERROR(VLOOKUP(_xlfn.CONCAT(A23,C23),Database!A:M,10,FALSE),"Answer missing"),IFERROR(VLOOKUP(_xlfn.CONCAT(A23,C23),Database!A:M,9,FALSE),"Answer missing"))</f>
        <v>Answer missing</v>
      </c>
      <c r="G23" s="21" t="str">
        <f>IFERROR(IF($C$10="Rigid",(VLOOKUP(_xlfn.CONCAT(A23,C23),Database!A:M,12,FALSE)),VLOOKUP(_xlfn.CONCAT(A23,C23),Database!A:M,11,FALSE)),"")</f>
        <v/>
      </c>
      <c r="H23" s="19" t="b">
        <f>IFERROR(IF($C$11="Glass",VLOOKUP(_xlfn.CONCAT(A23,C23),Database!$A$2:$M$50,13,FALSE), TRUE),"Answer missing")</f>
        <v>1</v>
      </c>
      <c r="I23" s="19">
        <f>IF($C$11="Glass",IF(H23="GLASS, THEREFORE NOT APPLICABLE",0,0),0)</f>
        <v>0</v>
      </c>
    </row>
    <row r="24" spans="1:9" s="20" customFormat="1" ht="108" customHeight="1" x14ac:dyDescent="0.2">
      <c r="A24" s="19">
        <v>14</v>
      </c>
      <c r="B24" s="3" t="s">
        <v>13</v>
      </c>
      <c r="C24" s="17" t="s">
        <v>35</v>
      </c>
      <c r="D24" s="19" t="str">
        <f>IF($C$10="Rigid",IFERROR(VLOOKUP(_xlfn.CONCAT(A24,C24),Database!A:M,6,FALSE),"Answer missing"),IFERROR(VLOOKUP(_xlfn.CONCAT(A24,C24),Database!A:M,5,FALSE),"Answer missing"))</f>
        <v>Answer missing</v>
      </c>
      <c r="E24" s="21" t="str">
        <f>IFERROR(IF(H24="GLASS, THEREFORE NOT APPLICABLE","Question not applicable as material = Glass",IF($C$10="Rigid",IFERROR(VLOOKUP(_xlfn.CONCAT(A24,C24),Database!A:M,8,FALSE),""),IFERROR(VLOOKUP(_xlfn.CONCAT(A24,C24),Database!A:M,7,FALSE),""))),"")</f>
        <v/>
      </c>
      <c r="F24" s="22" t="str">
        <f>IF($C$10="Rigid",IFERROR(VLOOKUP(_xlfn.CONCAT(A24,C24),Database!A:M,10,FALSE),"Answer missing"),IFERROR(VLOOKUP(_xlfn.CONCAT(A24,C24),Database!A:M,9,FALSE),"Answer missing"))</f>
        <v>Answer missing</v>
      </c>
      <c r="G24" s="21" t="str">
        <f>IFERROR(IF($C$10="Rigid",(VLOOKUP(_xlfn.CONCAT(A24,C24),Database!A:M,12,FALSE)),VLOOKUP(_xlfn.CONCAT(A24,C24),Database!A:M,11,FALSE)),"")</f>
        <v/>
      </c>
      <c r="H24" s="19" t="b">
        <f>IFERROR(IF($C$11="Glass",VLOOKUP(_xlfn.CONCAT(A24,C24),Database!$A$2:$M$50,13,FALSE), TRUE),"Answer missing")</f>
        <v>1</v>
      </c>
      <c r="I24" s="19">
        <f t="shared" si="0"/>
        <v>0</v>
      </c>
    </row>
    <row r="25" spans="1:9" s="20" customFormat="1" ht="32" customHeight="1" x14ac:dyDescent="0.2">
      <c r="A25" s="47" t="s">
        <v>59</v>
      </c>
      <c r="B25" s="47"/>
      <c r="C25" s="23"/>
      <c r="D25" s="24"/>
      <c r="E25" s="24"/>
      <c r="F25" s="24"/>
      <c r="G25" s="24"/>
      <c r="H25" s="24"/>
      <c r="I25" s="24"/>
    </row>
    <row r="26" spans="1:9" s="20" customFormat="1" ht="119" customHeight="1" x14ac:dyDescent="0.2">
      <c r="A26" s="19">
        <v>15</v>
      </c>
      <c r="B26" s="3" t="s">
        <v>22</v>
      </c>
      <c r="C26" s="17" t="s">
        <v>35</v>
      </c>
      <c r="D26" s="19" t="str">
        <f>IF($C$10="Rigid",IFERROR(VLOOKUP(_xlfn.CONCAT(A26,C26),Database!A:M,6,FALSE),"Answer missing"),IFERROR(VLOOKUP(_xlfn.CONCAT(A26,C26),Database!A:M,5,FALSE),"Answer missing"))</f>
        <v>Answer missing</v>
      </c>
      <c r="E26" s="21" t="str">
        <f>IFERROR(IF(H26="GLASS, THEREFORE NOT APPLICABLE","Question not applicable as material = Glass",IF($C$10="Rigid",IFERROR(VLOOKUP(_xlfn.CONCAT(A26,C26),Database!A:M,8,FALSE),""),IFERROR(VLOOKUP(_xlfn.CONCAT(A26,C26),Database!A:M,7,FALSE),""))),"")</f>
        <v/>
      </c>
      <c r="F26" s="22" t="str">
        <f>IF($C$10="Rigid",IFERROR(VLOOKUP(_xlfn.CONCAT(A26,C26),Database!A:M,10,FALSE),"Answer missing"),IFERROR(VLOOKUP(_xlfn.CONCAT(A26,C26),Database!A:M,9,FALSE),"Answer missing"))</f>
        <v>Answer missing</v>
      </c>
      <c r="G26" s="21" t="str">
        <f>IFERROR(IF($C$10="Rigid",(VLOOKUP(_xlfn.CONCAT(A26,C26),Database!A:M,12,FALSE)),VLOOKUP(_xlfn.CONCAT(A26,C26),Database!A:M,11,FALSE)),"")</f>
        <v/>
      </c>
      <c r="H26" s="19" t="b">
        <f>IFERROR(IF($C$11="Glass",VLOOKUP(_xlfn.CONCAT(A26,C26),Database!$A$2:$M$50,13,FALSE), TRUE),"Answer missing")</f>
        <v>1</v>
      </c>
      <c r="I26" s="19">
        <f t="shared" si="0"/>
        <v>0</v>
      </c>
    </row>
    <row r="27" spans="1:9" s="20" customFormat="1" ht="119" customHeight="1" x14ac:dyDescent="0.2">
      <c r="A27" s="19">
        <v>16</v>
      </c>
      <c r="B27" s="3" t="s">
        <v>26</v>
      </c>
      <c r="C27" s="17" t="s">
        <v>35</v>
      </c>
      <c r="D27" s="19" t="str">
        <f>IF($C$10="Rigid",IFERROR(VLOOKUP(_xlfn.CONCAT(A27,C27),Database!A:M,6,FALSE),"Answer missing"),IFERROR(VLOOKUP(_xlfn.CONCAT(A27,C27),Database!A:M,5,FALSE),"Answer missing"))</f>
        <v>Answer missing</v>
      </c>
      <c r="E27" s="21" t="str">
        <f>IFERROR(IF(H27="GLASS, THEREFORE NOT APPLICABLE","Question not applicable as material = Glass",IF($C$10="Rigid",IFERROR(VLOOKUP(_xlfn.CONCAT(A27,C27),Database!A:M,8,FALSE),""),IFERROR(VLOOKUP(_xlfn.CONCAT(A27,C27),Database!A:M,7,FALSE),""))),"")</f>
        <v/>
      </c>
      <c r="F27" s="22" t="str">
        <f>IF($C$10="Rigid",IFERROR(VLOOKUP(_xlfn.CONCAT(A27,C27),Database!A:M,10,FALSE),"Answer missing"),IFERROR(VLOOKUP(_xlfn.CONCAT(A27,C27),Database!A:M,9,FALSE),"Answer missing"))</f>
        <v>Answer missing</v>
      </c>
      <c r="G27" s="21" t="str">
        <f>IFERROR(IF($C$10="Rigid",(VLOOKUP(_xlfn.CONCAT(A27,C27),Database!A:M,12,FALSE)),VLOOKUP(_xlfn.CONCAT(A27,C27),Database!A:M,11,FALSE)),"")</f>
        <v/>
      </c>
      <c r="H27" s="19" t="b">
        <f>IFERROR(IF($C$11="Glass",VLOOKUP(_xlfn.CONCAT(A27,C27),Database!$A$2:$M$50,13,FALSE), TRUE),"Answer missing")</f>
        <v>1</v>
      </c>
      <c r="I27" s="19">
        <f t="shared" si="0"/>
        <v>0</v>
      </c>
    </row>
    <row r="28" spans="1:9" x14ac:dyDescent="0.2">
      <c r="I28" s="20"/>
    </row>
  </sheetData>
  <sheetProtection algorithmName="SHA-512" hashValue="trCmmGJPwJry9e4VKrvS63IYQrhcVktwG1Er/v7bNqo10RfbMas8mKUoe29T1gRSYiGGIDOyEUVLNwAlymxlCg==" saltValue="hTIPdQhTngIyWxoEgVfE8g==" spinCount="100000" sheet="1" objects="1" scenarios="1" selectLockedCells="1"/>
  <mergeCells count="3">
    <mergeCell ref="A9:B9"/>
    <mergeCell ref="A15:B15"/>
    <mergeCell ref="A25:B25"/>
  </mergeCells>
  <conditionalFormatting sqref="C10:C27">
    <cfRule type="expression" dxfId="11" priority="53" stopIfTrue="1">
      <formula>C10="Select"</formula>
    </cfRule>
  </conditionalFormatting>
  <conditionalFormatting sqref="D10:D14 D16:D24 D26:D27">
    <cfRule type="expression" dxfId="10" priority="92">
      <formula>D10="KO"</formula>
    </cfRule>
    <cfRule type="expression" dxfId="9" priority="93">
      <formula>D10=-3</formula>
    </cfRule>
    <cfRule type="expression" dxfId="8" priority="94" stopIfTrue="1">
      <formula>D10=3</formula>
    </cfRule>
  </conditionalFormatting>
  <conditionalFormatting sqref="D8:E14 D16:E24 D26:E27">
    <cfRule type="expression" dxfId="7" priority="8" stopIfTrue="1">
      <formula>$H8="VERRE DONC NON APPLICABLE"</formula>
    </cfRule>
  </conditionalFormatting>
  <conditionalFormatting sqref="E10:E14 E16:E24 E26:E27">
    <cfRule type="expression" dxfId="6" priority="86">
      <formula>D10=-3</formula>
    </cfRule>
    <cfRule type="expression" dxfId="5" priority="87">
      <formula>D10=3</formula>
    </cfRule>
  </conditionalFormatting>
  <conditionalFormatting sqref="F10:F14 F16:F24 F26:F27">
    <cfRule type="expression" dxfId="4" priority="89">
      <formula>F10="KO"</formula>
    </cfRule>
    <cfRule type="expression" dxfId="3" priority="90" stopIfTrue="1">
      <formula>F10=-3</formula>
    </cfRule>
    <cfRule type="expression" dxfId="2" priority="91" stopIfTrue="1">
      <formula>F10=3</formula>
    </cfRule>
  </conditionalFormatting>
  <conditionalFormatting sqref="G10:G14 G16:G24 G26:G27">
    <cfRule type="expression" dxfId="1" priority="85" stopIfTrue="1">
      <formula>F10=-3</formula>
    </cfRule>
    <cfRule type="expression" dxfId="0" priority="88">
      <formula>F10=3</formula>
    </cfRule>
  </conditionalFormatting>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6">
        <x14:dataValidation type="list" allowBlank="1" showInputMessage="1" showErrorMessage="1" xr:uid="{6745DC52-E7D3-4A42-B7CB-2650FF64E8A0}">
          <x14:formula1>
            <xm:f>Lists!$P$2:$P$5</xm:f>
          </x14:formula1>
          <xm:sqref>C27</xm:sqref>
        </x14:dataValidation>
        <x14:dataValidation type="list" allowBlank="1" showInputMessage="1" showErrorMessage="1" xr:uid="{B7A7CCBF-57ED-8044-8DB3-CC359D9F696A}">
          <x14:formula1>
            <xm:f>Lists!$A$2:$A$4</xm:f>
          </x14:formula1>
          <xm:sqref>C10</xm:sqref>
        </x14:dataValidation>
        <x14:dataValidation type="list" allowBlank="1" showInputMessage="1" showErrorMessage="1" xr:uid="{5498FDA5-A674-C141-AF1E-2769FF1C19CE}">
          <x14:formula1>
            <xm:f>Lists!$B$2:$B$6</xm:f>
          </x14:formula1>
          <xm:sqref>C11</xm:sqref>
        </x14:dataValidation>
        <x14:dataValidation type="list" allowBlank="1" showInputMessage="1" showErrorMessage="1" xr:uid="{60F1E3AB-2BC0-3A4C-A990-B6D6F0F5663B}">
          <x14:formula1>
            <xm:f>Lists!$C$2:$C$5</xm:f>
          </x14:formula1>
          <xm:sqref>C12</xm:sqref>
        </x14:dataValidation>
        <x14:dataValidation type="list" allowBlank="1" showInputMessage="1" showErrorMessage="1" xr:uid="{FBA5F733-D2A2-0241-B20B-D630D9ACCA3D}">
          <x14:formula1>
            <xm:f>Lists!$D$2:$D$6</xm:f>
          </x14:formula1>
          <xm:sqref>C13</xm:sqref>
        </x14:dataValidation>
        <x14:dataValidation type="list" allowBlank="1" showInputMessage="1" showErrorMessage="1" xr:uid="{420A1ACF-2B77-8441-A93C-7E89F140241F}">
          <x14:formula1>
            <xm:f>Lists!$E$2:$E$8</xm:f>
          </x14:formula1>
          <xm:sqref>C14</xm:sqref>
        </x14:dataValidation>
        <x14:dataValidation type="list" allowBlank="1" showInputMessage="1" showErrorMessage="1" xr:uid="{482C627E-28ED-904A-BAD1-48000DDF8345}">
          <x14:formula1>
            <xm:f>Lists!$F$2:$F$4</xm:f>
          </x14:formula1>
          <xm:sqref>C16</xm:sqref>
        </x14:dataValidation>
        <x14:dataValidation type="list" allowBlank="1" showInputMessage="1" showErrorMessage="1" xr:uid="{E6AB3190-D2CC-CB41-8F09-D87013F18572}">
          <x14:formula1>
            <xm:f>Lists!$G$2:$G$6</xm:f>
          </x14:formula1>
          <xm:sqref>C17</xm:sqref>
        </x14:dataValidation>
        <x14:dataValidation type="list" allowBlank="1" showInputMessage="1" showErrorMessage="1" xr:uid="{A4632C2A-5E50-964E-A3B1-1DA8EAC217B2}">
          <x14:formula1>
            <xm:f>Lists!$H$2:$H$5</xm:f>
          </x14:formula1>
          <xm:sqref>C18</xm:sqref>
        </x14:dataValidation>
        <x14:dataValidation type="list" allowBlank="1" showInputMessage="1" showErrorMessage="1" xr:uid="{4EF109DD-9C8F-3744-A0BA-149F0DEF871D}">
          <x14:formula1>
            <xm:f>Lists!$I$2:$I$5</xm:f>
          </x14:formula1>
          <xm:sqref>C19</xm:sqref>
        </x14:dataValidation>
        <x14:dataValidation type="list" allowBlank="1" showInputMessage="1" showErrorMessage="1" xr:uid="{944E800E-5D76-A147-9394-89FF306087A0}">
          <x14:formula1>
            <xm:f>Lists!$J$2:$J$4</xm:f>
          </x14:formula1>
          <xm:sqref>C20</xm:sqref>
        </x14:dataValidation>
        <x14:dataValidation type="list" allowBlank="1" showInputMessage="1" showErrorMessage="1" xr:uid="{D7CC2A6E-3F06-4347-AA28-4C8EFD54D5A3}">
          <x14:formula1>
            <xm:f>Lists!$K$2:$K$5</xm:f>
          </x14:formula1>
          <xm:sqref>C21</xm:sqref>
        </x14:dataValidation>
        <x14:dataValidation type="list" allowBlank="1" showInputMessage="1" showErrorMessage="1" xr:uid="{0E08E12F-A400-ED42-A5D5-D607A2F3EF39}">
          <x14:formula1>
            <xm:f>Lists!$L$2:$L$4</xm:f>
          </x14:formula1>
          <xm:sqref>C22</xm:sqref>
        </x14:dataValidation>
        <x14:dataValidation type="list" allowBlank="1" showInputMessage="1" showErrorMessage="1" xr:uid="{3F2B1466-2764-5946-ABE7-8CD0EFDA467A}">
          <x14:formula1>
            <xm:f>Lists!$M$2:$M$4</xm:f>
          </x14:formula1>
          <xm:sqref>C23</xm:sqref>
        </x14:dataValidation>
        <x14:dataValidation type="list" allowBlank="1" showInputMessage="1" showErrorMessage="1" xr:uid="{4CDC652A-E600-4A4B-906A-5A3476E91356}">
          <x14:formula1>
            <xm:f>Lists!$N$2:$N$4</xm:f>
          </x14:formula1>
          <xm:sqref>C24</xm:sqref>
        </x14:dataValidation>
        <x14:dataValidation type="list" allowBlank="1" showInputMessage="1" showErrorMessage="1" xr:uid="{3FAC3E37-5D43-A844-B605-EF91A4A04BB2}">
          <x14:formula1>
            <xm:f>Lists!$O$2:$O$5</xm:f>
          </x14:formula1>
          <xm:sqref>C26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426ED-3F9C-C547-9A23-A251CA6B3547}">
  <dimension ref="A1:M50"/>
  <sheetViews>
    <sheetView zoomScale="114" zoomScaleNormal="100" workbookViewId="0">
      <pane xSplit="2" ySplit="2" topLeftCell="D39" activePane="bottomRight" state="frozen"/>
      <selection pane="topRight" activeCell="C1" sqref="C1"/>
      <selection pane="bottomLeft" activeCell="A3" sqref="A3"/>
      <selection pane="bottomRight" activeCell="H50" sqref="H50"/>
    </sheetView>
  </sheetViews>
  <sheetFormatPr baseColWidth="10" defaultColWidth="8.83203125" defaultRowHeight="15" x14ac:dyDescent="0.2"/>
  <cols>
    <col min="1" max="1" width="40.1640625" style="4" customWidth="1"/>
    <col min="2" max="2" width="44.33203125" style="8" customWidth="1"/>
    <col min="3" max="3" width="13" style="4" customWidth="1"/>
    <col min="4" max="4" width="36.5" style="4" customWidth="1"/>
    <col min="5" max="5" width="10.6640625" style="4" bestFit="1" customWidth="1"/>
    <col min="6" max="6" width="8.83203125" style="4"/>
    <col min="7" max="8" width="60.33203125" style="8" customWidth="1"/>
    <col min="9" max="9" width="11.1640625" style="4" customWidth="1"/>
    <col min="10" max="10" width="8.83203125" style="4"/>
    <col min="11" max="12" width="60.33203125" style="8" customWidth="1"/>
    <col min="13" max="16384" width="8.83203125" style="4"/>
  </cols>
  <sheetData>
    <row r="1" spans="1:13" x14ac:dyDescent="0.2">
      <c r="A1" s="4">
        <v>1</v>
      </c>
      <c r="B1" s="8">
        <v>2</v>
      </c>
      <c r="C1" s="4">
        <v>3</v>
      </c>
      <c r="D1" s="4">
        <v>4</v>
      </c>
      <c r="E1" s="4">
        <v>5</v>
      </c>
      <c r="F1" s="4">
        <v>6</v>
      </c>
      <c r="G1" s="4">
        <v>7</v>
      </c>
      <c r="H1" s="4">
        <v>8</v>
      </c>
      <c r="I1" s="4">
        <v>9</v>
      </c>
      <c r="J1" s="4">
        <v>10</v>
      </c>
      <c r="K1" s="4">
        <v>11</v>
      </c>
      <c r="L1" s="4">
        <v>12</v>
      </c>
      <c r="M1" s="4">
        <v>13</v>
      </c>
    </row>
    <row r="2" spans="1:13" ht="16" x14ac:dyDescent="0.2">
      <c r="A2" s="6" t="s">
        <v>53</v>
      </c>
      <c r="B2" s="10" t="s">
        <v>43</v>
      </c>
      <c r="C2" s="6" t="s">
        <v>56</v>
      </c>
      <c r="D2" s="6" t="s">
        <v>44</v>
      </c>
      <c r="E2" s="6" t="s">
        <v>45</v>
      </c>
      <c r="F2" s="6" t="s">
        <v>46</v>
      </c>
      <c r="G2" s="10" t="s">
        <v>60</v>
      </c>
      <c r="H2" s="10" t="s">
        <v>61</v>
      </c>
      <c r="I2" s="6" t="s">
        <v>47</v>
      </c>
      <c r="J2" s="6" t="s">
        <v>48</v>
      </c>
      <c r="K2" s="10" t="s">
        <v>62</v>
      </c>
      <c r="L2" s="10" t="s">
        <v>63</v>
      </c>
      <c r="M2" s="6" t="s">
        <v>0</v>
      </c>
    </row>
    <row r="3" spans="1:13" ht="135" customHeight="1" x14ac:dyDescent="0.2">
      <c r="A3" s="4" t="str">
        <f>_xlfn.CONCAT(C3,D3)</f>
        <v>1Flexible</v>
      </c>
      <c r="B3" s="8" t="s">
        <v>1</v>
      </c>
      <c r="C3" s="4">
        <f>VLOOKUP(B3,Lists!Q:R,2,FALSE)</f>
        <v>1</v>
      </c>
      <c r="D3" s="4" t="s">
        <v>64</v>
      </c>
      <c r="E3" s="4">
        <v>-3</v>
      </c>
      <c r="F3" s="4">
        <v>-3</v>
      </c>
      <c r="G3" s="9" t="s">
        <v>76</v>
      </c>
      <c r="H3" s="9" t="s">
        <v>76</v>
      </c>
      <c r="I3" s="4">
        <v>3</v>
      </c>
      <c r="J3" s="4">
        <v>3</v>
      </c>
      <c r="K3" s="8" t="s">
        <v>109</v>
      </c>
      <c r="L3" s="8" t="s">
        <v>109</v>
      </c>
      <c r="M3" s="4" t="s">
        <v>65</v>
      </c>
    </row>
    <row r="4" spans="1:13" ht="112" x14ac:dyDescent="0.2">
      <c r="A4" s="4" t="str">
        <f t="shared" ref="A4:A50" si="0">_xlfn.CONCAT(C4,D4)</f>
        <v>1Rigid</v>
      </c>
      <c r="B4" s="8" t="s">
        <v>1</v>
      </c>
      <c r="C4" s="4">
        <f>VLOOKUP(B4,Lists!Q:R,2,FALSE)</f>
        <v>1</v>
      </c>
      <c r="D4" s="4" t="s">
        <v>3</v>
      </c>
      <c r="E4" s="4">
        <v>3</v>
      </c>
      <c r="F4" s="4">
        <v>3</v>
      </c>
      <c r="G4" s="9" t="s">
        <v>77</v>
      </c>
      <c r="H4" s="9" t="s">
        <v>77</v>
      </c>
      <c r="I4" s="4">
        <v>0</v>
      </c>
      <c r="J4" s="4">
        <v>0</v>
      </c>
      <c r="K4" s="8" t="s">
        <v>189</v>
      </c>
      <c r="L4" s="8" t="s">
        <v>110</v>
      </c>
      <c r="M4" s="4" t="s">
        <v>65</v>
      </c>
    </row>
    <row r="5" spans="1:13" ht="96" x14ac:dyDescent="0.2">
      <c r="A5" s="4" t="str">
        <f t="shared" si="0"/>
        <v>2Glass</v>
      </c>
      <c r="B5" s="8" t="s">
        <v>5</v>
      </c>
      <c r="C5" s="4">
        <f>VLOOKUP(B5,Lists!Q:R,2,FALSE)</f>
        <v>2</v>
      </c>
      <c r="D5" s="4" t="s">
        <v>6</v>
      </c>
      <c r="E5" s="4">
        <v>3</v>
      </c>
      <c r="F5" s="4">
        <v>3</v>
      </c>
      <c r="G5" s="9" t="s">
        <v>78</v>
      </c>
      <c r="H5" s="9" t="s">
        <v>78</v>
      </c>
      <c r="I5" s="4">
        <v>-3</v>
      </c>
      <c r="J5" s="4">
        <v>-3</v>
      </c>
      <c r="K5" s="8" t="s">
        <v>111</v>
      </c>
      <c r="L5" s="8" t="s">
        <v>111</v>
      </c>
      <c r="M5" s="4" t="s">
        <v>65</v>
      </c>
    </row>
    <row r="6" spans="1:13" ht="176" x14ac:dyDescent="0.2">
      <c r="A6" s="4" t="str">
        <f t="shared" si="0"/>
        <v>2Plastic</v>
      </c>
      <c r="B6" s="8" t="s">
        <v>5</v>
      </c>
      <c r="C6" s="4">
        <f>VLOOKUP(B6,Lists!Q:R,2,FALSE)</f>
        <v>2</v>
      </c>
      <c r="D6" s="4" t="s">
        <v>7</v>
      </c>
      <c r="E6" s="4">
        <v>0</v>
      </c>
      <c r="F6" s="4">
        <v>0</v>
      </c>
      <c r="G6" s="9" t="s">
        <v>179</v>
      </c>
      <c r="H6" s="9" t="s">
        <v>179</v>
      </c>
      <c r="I6" s="4">
        <v>0</v>
      </c>
      <c r="J6" s="4">
        <v>0</v>
      </c>
      <c r="K6" s="8" t="s">
        <v>117</v>
      </c>
      <c r="L6" s="8" t="s">
        <v>117</v>
      </c>
      <c r="M6" s="4" t="s">
        <v>65</v>
      </c>
    </row>
    <row r="7" spans="1:13" ht="48" x14ac:dyDescent="0.2">
      <c r="A7" s="4" t="str">
        <f t="shared" si="0"/>
        <v>2Paper/cardboard</v>
      </c>
      <c r="B7" s="8" t="s">
        <v>5</v>
      </c>
      <c r="C7" s="4">
        <f>VLOOKUP(B7,Lists!Q:R,2,FALSE)</f>
        <v>2</v>
      </c>
      <c r="D7" s="4" t="s">
        <v>8</v>
      </c>
      <c r="E7" s="4">
        <v>-3</v>
      </c>
      <c r="F7" s="4">
        <v>-3</v>
      </c>
      <c r="G7" s="9" t="s">
        <v>107</v>
      </c>
      <c r="H7" s="9" t="s">
        <v>107</v>
      </c>
      <c r="I7" s="4">
        <v>3</v>
      </c>
      <c r="J7" s="4">
        <v>3</v>
      </c>
      <c r="K7" s="8" t="s">
        <v>190</v>
      </c>
      <c r="L7" s="8" t="s">
        <v>190</v>
      </c>
      <c r="M7" s="4" t="s">
        <v>65</v>
      </c>
    </row>
    <row r="8" spans="1:13" ht="64" x14ac:dyDescent="0.2">
      <c r="A8" s="4" t="str">
        <f t="shared" si="0"/>
        <v>2Metallic</v>
      </c>
      <c r="B8" s="8" t="s">
        <v>5</v>
      </c>
      <c r="C8" s="4">
        <f>VLOOKUP(B8,Lists!Q:R,2,FALSE)</f>
        <v>2</v>
      </c>
      <c r="D8" s="4" t="s">
        <v>66</v>
      </c>
      <c r="E8" s="4">
        <v>0</v>
      </c>
      <c r="F8" s="4">
        <v>0</v>
      </c>
      <c r="G8" s="9" t="s">
        <v>108</v>
      </c>
      <c r="H8" s="9" t="s">
        <v>108</v>
      </c>
      <c r="I8" s="4">
        <v>-3</v>
      </c>
      <c r="J8" s="4">
        <v>-3</v>
      </c>
      <c r="K8" s="8" t="s">
        <v>118</v>
      </c>
      <c r="L8" s="8" t="s">
        <v>118</v>
      </c>
      <c r="M8" s="4" t="s">
        <v>65</v>
      </c>
    </row>
    <row r="9" spans="1:13" ht="96" x14ac:dyDescent="0.2">
      <c r="A9" s="4" t="str">
        <f t="shared" si="0"/>
        <v>3&lt; 250g</v>
      </c>
      <c r="B9" s="8" t="s">
        <v>18</v>
      </c>
      <c r="C9" s="4">
        <f>VLOOKUP(B9,Lists!Q:R,2,FALSE)</f>
        <v>3</v>
      </c>
      <c r="D9" s="4" t="s">
        <v>158</v>
      </c>
      <c r="E9" s="4">
        <v>-3</v>
      </c>
      <c r="F9" s="4">
        <v>-3</v>
      </c>
      <c r="G9" s="9" t="s">
        <v>177</v>
      </c>
      <c r="H9" s="9" t="s">
        <v>177</v>
      </c>
      <c r="I9" s="14">
        <v>3</v>
      </c>
      <c r="J9" s="14">
        <v>0</v>
      </c>
      <c r="K9" s="8" t="s">
        <v>119</v>
      </c>
      <c r="L9" s="8" t="s">
        <v>89</v>
      </c>
      <c r="M9" s="4" t="s">
        <v>65</v>
      </c>
    </row>
    <row r="10" spans="1:13" ht="96" x14ac:dyDescent="0.2">
      <c r="A10" s="4" t="str">
        <f t="shared" si="0"/>
        <v>3Between 250g and 500g</v>
      </c>
      <c r="B10" s="8" t="s">
        <v>18</v>
      </c>
      <c r="C10" s="4">
        <f>VLOOKUP(B10,Lists!Q:R,2,FALSE)</f>
        <v>3</v>
      </c>
      <c r="D10" s="4" t="s">
        <v>157</v>
      </c>
      <c r="E10" s="4">
        <v>3</v>
      </c>
      <c r="F10" s="4">
        <v>3</v>
      </c>
      <c r="G10" s="9" t="s">
        <v>177</v>
      </c>
      <c r="H10" s="9" t="s">
        <v>177</v>
      </c>
      <c r="I10" s="14">
        <v>-3</v>
      </c>
      <c r="J10" s="14">
        <v>0</v>
      </c>
      <c r="K10" s="13" t="s">
        <v>120</v>
      </c>
      <c r="L10" s="8" t="s">
        <v>89</v>
      </c>
      <c r="M10" s="4" t="s">
        <v>65</v>
      </c>
    </row>
    <row r="11" spans="1:13" ht="96" x14ac:dyDescent="0.2">
      <c r="A11" s="4" t="str">
        <f t="shared" si="0"/>
        <v>3&gt; 500g</v>
      </c>
      <c r="B11" s="8" t="s">
        <v>18</v>
      </c>
      <c r="C11" s="4">
        <f>VLOOKUP(B11,Lists!Q:R,2,FALSE)</f>
        <v>3</v>
      </c>
      <c r="D11" s="4" t="s">
        <v>67</v>
      </c>
      <c r="E11" s="4">
        <v>3</v>
      </c>
      <c r="F11" s="4">
        <v>3</v>
      </c>
      <c r="G11" s="9" t="s">
        <v>177</v>
      </c>
      <c r="H11" s="9" t="s">
        <v>177</v>
      </c>
      <c r="I11" s="14" t="s">
        <v>2</v>
      </c>
      <c r="J11" s="14">
        <v>0</v>
      </c>
      <c r="K11" s="13" t="s">
        <v>131</v>
      </c>
      <c r="L11" s="8" t="s">
        <v>89</v>
      </c>
      <c r="M11" s="4" t="s">
        <v>65</v>
      </c>
    </row>
    <row r="12" spans="1:13" ht="90" customHeight="1" x14ac:dyDescent="0.2">
      <c r="A12" s="4" t="str">
        <f t="shared" si="0"/>
        <v>4Need for transparency</v>
      </c>
      <c r="B12" s="8" t="s">
        <v>42</v>
      </c>
      <c r="C12" s="4">
        <f>VLOOKUP(B12,Lists!Q:R,2,FALSE)</f>
        <v>4</v>
      </c>
      <c r="D12" s="4" t="s">
        <v>39</v>
      </c>
      <c r="E12" s="4">
        <v>-3</v>
      </c>
      <c r="F12" s="4">
        <v>-3</v>
      </c>
      <c r="G12" s="9" t="s">
        <v>90</v>
      </c>
      <c r="H12" s="9" t="s">
        <v>90</v>
      </c>
      <c r="I12" s="14" t="s">
        <v>2</v>
      </c>
      <c r="J12" s="14" t="s">
        <v>2</v>
      </c>
      <c r="K12" s="8" t="s">
        <v>121</v>
      </c>
      <c r="L12" s="8" t="s">
        <v>121</v>
      </c>
      <c r="M12" s="4" t="s">
        <v>68</v>
      </c>
    </row>
    <row r="13" spans="1:13" ht="64" x14ac:dyDescent="0.2">
      <c r="A13" s="4" t="str">
        <f t="shared" si="0"/>
        <v>4Need for sufficient translucency</v>
      </c>
      <c r="B13" s="8" t="s">
        <v>42</v>
      </c>
      <c r="C13" s="4">
        <f>VLOOKUP(B13,Lists!Q:R,2,FALSE)</f>
        <v>4</v>
      </c>
      <c r="D13" s="4" t="s">
        <v>40</v>
      </c>
      <c r="E13" s="4">
        <v>-3</v>
      </c>
      <c r="F13" s="4">
        <v>-3</v>
      </c>
      <c r="G13" s="9" t="s">
        <v>91</v>
      </c>
      <c r="H13" s="9" t="s">
        <v>91</v>
      </c>
      <c r="I13" s="4">
        <v>-3</v>
      </c>
      <c r="J13" s="14" t="s">
        <v>2</v>
      </c>
      <c r="K13" s="8" t="s">
        <v>122</v>
      </c>
      <c r="L13" s="8" t="s">
        <v>123</v>
      </c>
      <c r="M13" s="4" t="s">
        <v>68</v>
      </c>
    </row>
    <row r="14" spans="1:13" ht="32" x14ac:dyDescent="0.2">
      <c r="A14" s="4" t="str">
        <f t="shared" si="0"/>
        <v>4Need for opacity</v>
      </c>
      <c r="B14" s="8" t="s">
        <v>42</v>
      </c>
      <c r="C14" s="4">
        <f>VLOOKUP(B14,Lists!Q:R,2,FALSE)</f>
        <v>4</v>
      </c>
      <c r="D14" s="4" t="s">
        <v>41</v>
      </c>
      <c r="E14" s="4">
        <v>3</v>
      </c>
      <c r="F14" s="4">
        <v>3</v>
      </c>
      <c r="G14" s="9" t="s">
        <v>92</v>
      </c>
      <c r="H14" s="9" t="s">
        <v>92</v>
      </c>
      <c r="I14" s="4">
        <v>3</v>
      </c>
      <c r="J14" s="4">
        <v>3</v>
      </c>
      <c r="K14" s="8" t="s">
        <v>79</v>
      </c>
      <c r="L14" s="8" t="s">
        <v>79</v>
      </c>
      <c r="M14" s="4" t="s">
        <v>68</v>
      </c>
    </row>
    <row r="15" spans="1:13" ht="32" x14ac:dyDescent="0.2">
      <c r="A15" s="4" t="str">
        <f t="shared" si="0"/>
        <v>4No</v>
      </c>
      <c r="B15" s="8" t="s">
        <v>42</v>
      </c>
      <c r="C15" s="4">
        <f>VLOOKUP(B15,Lists!Q:R,2,FALSE)</f>
        <v>4</v>
      </c>
      <c r="D15" s="4" t="s">
        <v>12</v>
      </c>
      <c r="E15" s="4">
        <v>3</v>
      </c>
      <c r="F15" s="4">
        <v>3</v>
      </c>
      <c r="G15" s="9" t="s">
        <v>93</v>
      </c>
      <c r="H15" s="9" t="s">
        <v>93</v>
      </c>
      <c r="I15" s="4">
        <v>3</v>
      </c>
      <c r="J15" s="4">
        <v>3</v>
      </c>
      <c r="K15" s="13" t="s">
        <v>124</v>
      </c>
      <c r="L15" s="8" t="s">
        <v>124</v>
      </c>
      <c r="M15" s="4" t="s">
        <v>68</v>
      </c>
    </row>
    <row r="16" spans="1:13" ht="64" x14ac:dyDescent="0.2">
      <c r="A16" s="4" t="str">
        <f>_xlfn.CONCAT(C16,D16)</f>
        <v>5Sealed lidding film</v>
      </c>
      <c r="B16" s="8" t="s">
        <v>4</v>
      </c>
      <c r="C16" s="4">
        <f>VLOOKUP(B16,Lists!Q:R,2,FALSE)</f>
        <v>5</v>
      </c>
      <c r="D16" s="4" t="s">
        <v>187</v>
      </c>
      <c r="E16" s="4">
        <v>-3</v>
      </c>
      <c r="F16" s="4">
        <v>-3</v>
      </c>
      <c r="G16" s="9" t="s">
        <v>94</v>
      </c>
      <c r="H16" s="9" t="s">
        <v>94</v>
      </c>
      <c r="I16" s="4">
        <v>0</v>
      </c>
      <c r="J16" s="4">
        <v>3</v>
      </c>
      <c r="K16" s="8" t="s">
        <v>126</v>
      </c>
      <c r="L16" s="8" t="s">
        <v>125</v>
      </c>
      <c r="M16" s="4" t="s">
        <v>65</v>
      </c>
    </row>
    <row r="17" spans="1:13" ht="112" x14ac:dyDescent="0.2">
      <c r="A17" s="4" t="str">
        <f t="shared" si="0"/>
        <v>5Clip-on lid</v>
      </c>
      <c r="B17" s="8" t="s">
        <v>4</v>
      </c>
      <c r="C17" s="4">
        <f>VLOOKUP(B17,Lists!Q:R,2,FALSE)</f>
        <v>5</v>
      </c>
      <c r="D17" s="4" t="s">
        <v>30</v>
      </c>
      <c r="E17" s="4">
        <v>0</v>
      </c>
      <c r="F17" s="4">
        <v>0</v>
      </c>
      <c r="G17" s="9" t="s">
        <v>180</v>
      </c>
      <c r="H17" s="9" t="s">
        <v>180</v>
      </c>
      <c r="I17" s="4">
        <v>0</v>
      </c>
      <c r="J17" s="14">
        <v>-3</v>
      </c>
      <c r="K17" s="8" t="s">
        <v>127</v>
      </c>
      <c r="L17" s="8" t="s">
        <v>129</v>
      </c>
      <c r="M17" s="4" t="s">
        <v>65</v>
      </c>
    </row>
    <row r="18" spans="1:13" ht="112" x14ac:dyDescent="0.2">
      <c r="A18" s="4" t="str">
        <f t="shared" si="0"/>
        <v>5Screw cap / Screw closure / Twist-off</v>
      </c>
      <c r="B18" s="8" t="s">
        <v>4</v>
      </c>
      <c r="C18" s="4">
        <f>VLOOKUP(B18,Lists!Q:R,2,FALSE)</f>
        <v>5</v>
      </c>
      <c r="D18" s="4" t="s">
        <v>31</v>
      </c>
      <c r="E18" s="4">
        <v>3</v>
      </c>
      <c r="F18" s="4">
        <v>3</v>
      </c>
      <c r="G18" s="9" t="s">
        <v>95</v>
      </c>
      <c r="H18" s="9" t="s">
        <v>95</v>
      </c>
      <c r="I18" s="4">
        <v>-3</v>
      </c>
      <c r="J18" s="14" t="s">
        <v>2</v>
      </c>
      <c r="K18" s="8" t="s">
        <v>154</v>
      </c>
      <c r="L18" s="8" t="s">
        <v>130</v>
      </c>
      <c r="M18" s="4" t="s">
        <v>65</v>
      </c>
    </row>
    <row r="19" spans="1:13" ht="80" x14ac:dyDescent="0.2">
      <c r="A19" s="4" t="str">
        <f t="shared" si="0"/>
        <v>5Cork stopper, capsule, mechanical stopper</v>
      </c>
      <c r="B19" s="8" t="s">
        <v>4</v>
      </c>
      <c r="C19" s="4">
        <f>VLOOKUP(B19,Lists!Q:R,2,FALSE)</f>
        <v>5</v>
      </c>
      <c r="D19" s="4" t="s">
        <v>32</v>
      </c>
      <c r="E19" s="4">
        <v>3</v>
      </c>
      <c r="F19" s="4">
        <v>3</v>
      </c>
      <c r="G19" s="9" t="s">
        <v>95</v>
      </c>
      <c r="H19" s="9" t="s">
        <v>95</v>
      </c>
      <c r="I19" s="4">
        <v>0</v>
      </c>
      <c r="J19" s="14" t="s">
        <v>2</v>
      </c>
      <c r="K19" s="8" t="s">
        <v>128</v>
      </c>
      <c r="L19" s="8" t="s">
        <v>137</v>
      </c>
      <c r="M19" s="4" t="s">
        <v>65</v>
      </c>
    </row>
    <row r="20" spans="1:13" ht="80" x14ac:dyDescent="0.2">
      <c r="A20" s="4" t="str">
        <f>_xlfn.CONCAT(C20,D20)</f>
        <v>5Sealed (only for flexible packaging)</v>
      </c>
      <c r="B20" s="8" t="s">
        <v>4</v>
      </c>
      <c r="C20" s="4">
        <f>VLOOKUP(B20,Lists!Q:R,2,FALSE)</f>
        <v>5</v>
      </c>
      <c r="D20" s="4" t="s">
        <v>194</v>
      </c>
      <c r="E20" s="4">
        <v>-3</v>
      </c>
      <c r="F20" s="4">
        <v>-3</v>
      </c>
      <c r="G20" s="9" t="s">
        <v>116</v>
      </c>
      <c r="H20" s="9" t="s">
        <v>116</v>
      </c>
      <c r="I20" s="4">
        <v>3</v>
      </c>
      <c r="J20" s="4">
        <v>0</v>
      </c>
      <c r="K20" s="8" t="s">
        <v>155</v>
      </c>
      <c r="L20" s="8" t="s">
        <v>193</v>
      </c>
      <c r="M20" s="4" t="s">
        <v>65</v>
      </c>
    </row>
    <row r="21" spans="1:13" ht="64" x14ac:dyDescent="0.2">
      <c r="A21" s="4" t="str">
        <f t="shared" si="0"/>
        <v>5Folded</v>
      </c>
      <c r="B21" s="8" t="s">
        <v>4</v>
      </c>
      <c r="C21" s="4">
        <f>VLOOKUP(B21,Lists!Q:R,2,FALSE)</f>
        <v>5</v>
      </c>
      <c r="D21" s="4" t="s">
        <v>163</v>
      </c>
      <c r="E21" s="4">
        <v>-3</v>
      </c>
      <c r="F21" s="4">
        <v>-3</v>
      </c>
      <c r="G21" s="9" t="s">
        <v>175</v>
      </c>
      <c r="H21" s="9" t="s">
        <v>164</v>
      </c>
      <c r="I21" s="4">
        <v>-3</v>
      </c>
      <c r="J21" s="4">
        <v>3</v>
      </c>
      <c r="K21" s="8" t="s">
        <v>166</v>
      </c>
      <c r="L21" s="8" t="s">
        <v>165</v>
      </c>
      <c r="M21" s="4" t="s">
        <v>65</v>
      </c>
    </row>
    <row r="22" spans="1:13" ht="128" x14ac:dyDescent="0.2">
      <c r="A22" s="4" t="str">
        <f t="shared" si="0"/>
        <v>6Yes</v>
      </c>
      <c r="B22" s="8" t="s">
        <v>15</v>
      </c>
      <c r="C22" s="4">
        <f>VLOOKUP(B22,Lists!Q:R,2,FALSE)</f>
        <v>6</v>
      </c>
      <c r="D22" s="4" t="s">
        <v>11</v>
      </c>
      <c r="E22" s="4">
        <v>-3</v>
      </c>
      <c r="F22" s="4">
        <v>-3</v>
      </c>
      <c r="G22" s="9" t="s">
        <v>178</v>
      </c>
      <c r="H22" s="9" t="s">
        <v>96</v>
      </c>
      <c r="I22" s="4">
        <v>0</v>
      </c>
      <c r="J22" s="4">
        <v>0</v>
      </c>
      <c r="K22" s="8" t="s">
        <v>191</v>
      </c>
      <c r="L22" s="8" t="s">
        <v>191</v>
      </c>
      <c r="M22" s="4" t="s">
        <v>65</v>
      </c>
    </row>
    <row r="23" spans="1:13" ht="48" x14ac:dyDescent="0.2">
      <c r="A23" s="4" t="str">
        <f t="shared" si="0"/>
        <v>6No</v>
      </c>
      <c r="B23" s="8" t="s">
        <v>15</v>
      </c>
      <c r="C23" s="4">
        <f>VLOOKUP(B23,Lists!Q:R,2,FALSE)</f>
        <v>6</v>
      </c>
      <c r="D23" s="4" t="s">
        <v>12</v>
      </c>
      <c r="E23" s="4">
        <v>3</v>
      </c>
      <c r="F23" s="4">
        <v>3</v>
      </c>
      <c r="G23" s="9" t="s">
        <v>169</v>
      </c>
      <c r="H23" s="9" t="s">
        <v>85</v>
      </c>
      <c r="I23" s="4">
        <v>3</v>
      </c>
      <c r="J23" s="4">
        <v>3</v>
      </c>
      <c r="K23" s="13" t="s">
        <v>135</v>
      </c>
      <c r="L23" s="8" t="s">
        <v>135</v>
      </c>
      <c r="M23" s="4" t="s">
        <v>65</v>
      </c>
    </row>
    <row r="24" spans="1:13" ht="32" x14ac:dyDescent="0.2">
      <c r="A24" s="4" t="str">
        <f t="shared" si="0"/>
        <v>7Vacuum</v>
      </c>
      <c r="B24" s="8" t="s">
        <v>14</v>
      </c>
      <c r="C24" s="4">
        <f>VLOOKUP(B24,Lists!Q:R,2,FALSE)</f>
        <v>7</v>
      </c>
      <c r="D24" s="4" t="s">
        <v>69</v>
      </c>
      <c r="E24" s="4">
        <v>-3</v>
      </c>
      <c r="F24" s="4">
        <v>-3</v>
      </c>
      <c r="G24" s="8" t="s">
        <v>115</v>
      </c>
      <c r="H24" s="8" t="s">
        <v>115</v>
      </c>
      <c r="I24" s="14" t="s">
        <v>2</v>
      </c>
      <c r="J24" s="14" t="s">
        <v>2</v>
      </c>
      <c r="K24" s="8" t="s">
        <v>80</v>
      </c>
      <c r="L24" s="8" t="s">
        <v>80</v>
      </c>
      <c r="M24" s="4" t="s">
        <v>68</v>
      </c>
    </row>
    <row r="25" spans="1:13" ht="75" customHeight="1" x14ac:dyDescent="0.2">
      <c r="A25" s="4" t="str">
        <f t="shared" si="0"/>
        <v>7Under modified atmosphere (except by perforation)</v>
      </c>
      <c r="B25" s="8" t="s">
        <v>14</v>
      </c>
      <c r="C25" s="4">
        <f>VLOOKUP(B25,Lists!Q:R,2,FALSE)</f>
        <v>7</v>
      </c>
      <c r="D25" s="4" t="s">
        <v>159</v>
      </c>
      <c r="E25" s="4">
        <v>-3</v>
      </c>
      <c r="F25" s="4">
        <v>-3</v>
      </c>
      <c r="G25" s="9" t="s">
        <v>170</v>
      </c>
      <c r="H25" s="9" t="s">
        <v>29</v>
      </c>
      <c r="I25" s="4">
        <v>-3</v>
      </c>
      <c r="J25" s="4">
        <v>-3</v>
      </c>
      <c r="K25" s="8" t="s">
        <v>132</v>
      </c>
      <c r="L25" s="8" t="s">
        <v>133</v>
      </c>
      <c r="M25" s="4" t="s">
        <v>68</v>
      </c>
    </row>
    <row r="26" spans="1:13" ht="48" x14ac:dyDescent="0.2">
      <c r="A26" s="4" t="str">
        <f t="shared" si="0"/>
        <v>7Hot filling</v>
      </c>
      <c r="B26" s="8" t="s">
        <v>14</v>
      </c>
      <c r="C26" s="4">
        <f>VLOOKUP(B26,Lists!Q:R,2,FALSE)</f>
        <v>7</v>
      </c>
      <c r="D26" s="4" t="s">
        <v>70</v>
      </c>
      <c r="E26" s="4">
        <v>0</v>
      </c>
      <c r="F26" s="4">
        <v>0</v>
      </c>
      <c r="G26" s="9" t="s">
        <v>176</v>
      </c>
      <c r="H26" s="9" t="s">
        <v>176</v>
      </c>
      <c r="I26" s="4">
        <v>-3</v>
      </c>
      <c r="J26" s="4">
        <v>-3</v>
      </c>
      <c r="K26" s="8" t="s">
        <v>134</v>
      </c>
      <c r="L26" s="8" t="s">
        <v>134</v>
      </c>
      <c r="M26" s="4" t="s">
        <v>68</v>
      </c>
    </row>
    <row r="27" spans="1:13" ht="32" x14ac:dyDescent="0.2">
      <c r="A27" s="4" t="str">
        <f t="shared" si="0"/>
        <v>7No</v>
      </c>
      <c r="B27" s="8" t="s">
        <v>14</v>
      </c>
      <c r="C27" s="4">
        <f>VLOOKUP(B27,Lists!Q:R,2,FALSE)</f>
        <v>7</v>
      </c>
      <c r="D27" s="4" t="s">
        <v>12</v>
      </c>
      <c r="E27" s="4">
        <v>3</v>
      </c>
      <c r="F27" s="4">
        <v>3</v>
      </c>
      <c r="G27" s="9" t="s">
        <v>171</v>
      </c>
      <c r="H27" s="9" t="s">
        <v>86</v>
      </c>
      <c r="I27" s="4">
        <v>3</v>
      </c>
      <c r="J27" s="4">
        <v>3</v>
      </c>
      <c r="K27" s="13" t="s">
        <v>136</v>
      </c>
      <c r="L27" s="8" t="s">
        <v>136</v>
      </c>
      <c r="M27" s="4" t="s">
        <v>68</v>
      </c>
    </row>
    <row r="28" spans="1:13" ht="32" x14ac:dyDescent="0.2">
      <c r="A28" s="4" t="str">
        <f t="shared" si="0"/>
        <v>8Solid</v>
      </c>
      <c r="B28" s="8" t="s">
        <v>34</v>
      </c>
      <c r="C28" s="4">
        <f>VLOOKUP(B28,Lists!Q:R,2,FALSE)</f>
        <v>8</v>
      </c>
      <c r="D28" s="4" t="s">
        <v>9</v>
      </c>
      <c r="E28" s="4">
        <v>0</v>
      </c>
      <c r="F28" s="4">
        <v>0</v>
      </c>
      <c r="G28" s="9" t="s">
        <v>172</v>
      </c>
      <c r="H28" s="9" t="s">
        <v>97</v>
      </c>
      <c r="I28" s="4">
        <v>3</v>
      </c>
      <c r="J28" s="4">
        <v>3</v>
      </c>
      <c r="K28" s="8" t="s">
        <v>138</v>
      </c>
      <c r="L28" s="8" t="s">
        <v>138</v>
      </c>
      <c r="M28" s="4" t="s">
        <v>65</v>
      </c>
    </row>
    <row r="29" spans="1:13" ht="80" x14ac:dyDescent="0.2">
      <c r="A29" s="4" t="str">
        <f t="shared" si="0"/>
        <v>8Semi-liquid / Viscous</v>
      </c>
      <c r="B29" s="8" t="s">
        <v>34</v>
      </c>
      <c r="C29" s="4">
        <f>VLOOKUP(B29,Lists!Q:R,2,FALSE)</f>
        <v>8</v>
      </c>
      <c r="D29" s="4" t="s">
        <v>36</v>
      </c>
      <c r="E29" s="4">
        <v>-3</v>
      </c>
      <c r="F29" s="4">
        <v>-3</v>
      </c>
      <c r="G29" s="9" t="s">
        <v>173</v>
      </c>
      <c r="H29" s="9" t="s">
        <v>98</v>
      </c>
      <c r="I29" s="15">
        <v>-6</v>
      </c>
      <c r="J29" s="14">
        <v>-3</v>
      </c>
      <c r="K29" s="8" t="s">
        <v>192</v>
      </c>
      <c r="L29" s="8" t="s">
        <v>139</v>
      </c>
      <c r="M29" s="4" t="s">
        <v>65</v>
      </c>
    </row>
    <row r="30" spans="1:13" ht="80" x14ac:dyDescent="0.2">
      <c r="A30" s="4" t="str">
        <f t="shared" si="0"/>
        <v>8Very liquid (aqueous)</v>
      </c>
      <c r="B30" s="8" t="s">
        <v>34</v>
      </c>
      <c r="C30" s="4">
        <f>VLOOKUP(B30,Lists!Q:R,2,FALSE)</f>
        <v>8</v>
      </c>
      <c r="D30" s="4" t="s">
        <v>37</v>
      </c>
      <c r="E30" s="4">
        <v>3</v>
      </c>
      <c r="F30" s="4">
        <v>3</v>
      </c>
      <c r="G30" s="9" t="s">
        <v>88</v>
      </c>
      <c r="H30" s="9" t="s">
        <v>88</v>
      </c>
      <c r="I30" s="14" t="s">
        <v>2</v>
      </c>
      <c r="J30" s="14" t="s">
        <v>2</v>
      </c>
      <c r="K30" s="8" t="s">
        <v>140</v>
      </c>
      <c r="L30" s="8" t="s">
        <v>141</v>
      </c>
      <c r="M30" s="4" t="s">
        <v>65</v>
      </c>
    </row>
    <row r="31" spans="1:13" ht="64" x14ac:dyDescent="0.2">
      <c r="A31" s="4" t="str">
        <f t="shared" si="0"/>
        <v>9Chilled environment</v>
      </c>
      <c r="B31" s="8" t="s">
        <v>10</v>
      </c>
      <c r="C31" s="4">
        <f>VLOOKUP(B31,Lists!Q:R,2,FALSE)</f>
        <v>9</v>
      </c>
      <c r="D31" s="4" t="s">
        <v>83</v>
      </c>
      <c r="E31" s="4">
        <v>-3</v>
      </c>
      <c r="F31" s="4">
        <v>-3</v>
      </c>
      <c r="G31" s="9" t="s">
        <v>174</v>
      </c>
      <c r="H31" s="9" t="s">
        <v>99</v>
      </c>
      <c r="I31" s="4">
        <v>-3</v>
      </c>
      <c r="J31" s="4">
        <v>-3</v>
      </c>
      <c r="K31" s="8" t="s">
        <v>81</v>
      </c>
      <c r="L31" s="8" t="s">
        <v>81</v>
      </c>
      <c r="M31" s="4" t="s">
        <v>65</v>
      </c>
    </row>
    <row r="32" spans="1:13" ht="96" x14ac:dyDescent="0.2">
      <c r="A32" s="4" t="str">
        <f t="shared" si="0"/>
        <v>9Ambient environment</v>
      </c>
      <c r="B32" s="8" t="s">
        <v>10</v>
      </c>
      <c r="C32" s="4">
        <f>VLOOKUP(B32,Lists!Q:R,2,FALSE)</f>
        <v>9</v>
      </c>
      <c r="D32" s="4" t="s">
        <v>82</v>
      </c>
      <c r="E32" s="4">
        <v>3</v>
      </c>
      <c r="F32" s="4">
        <v>3</v>
      </c>
      <c r="G32" s="9" t="s">
        <v>181</v>
      </c>
      <c r="H32" s="9" t="s">
        <v>181</v>
      </c>
      <c r="I32" s="4">
        <v>3</v>
      </c>
      <c r="J32" s="4">
        <v>3</v>
      </c>
      <c r="K32" s="8" t="s">
        <v>142</v>
      </c>
      <c r="L32" s="8" t="s">
        <v>142</v>
      </c>
      <c r="M32" s="4" t="s">
        <v>65</v>
      </c>
    </row>
    <row r="33" spans="1:13" ht="64" x14ac:dyDescent="0.2">
      <c r="A33" s="4" t="str">
        <f t="shared" si="0"/>
        <v>9Frozen environment</v>
      </c>
      <c r="B33" s="8" t="s">
        <v>10</v>
      </c>
      <c r="C33" s="4">
        <f>VLOOKUP(B33,Lists!Q:R,2,FALSE)</f>
        <v>9</v>
      </c>
      <c r="D33" s="4" t="s">
        <v>84</v>
      </c>
      <c r="E33" s="4" t="s">
        <v>2</v>
      </c>
      <c r="F33" s="4" t="s">
        <v>2</v>
      </c>
      <c r="G33" s="9" t="s">
        <v>100</v>
      </c>
      <c r="H33" s="9" t="s">
        <v>100</v>
      </c>
      <c r="I33" s="14">
        <v>-3</v>
      </c>
      <c r="J33" s="4">
        <v>-3</v>
      </c>
      <c r="K33" s="8" t="s">
        <v>144</v>
      </c>
      <c r="L33" s="8" t="s">
        <v>143</v>
      </c>
      <c r="M33" s="4" t="s">
        <v>65</v>
      </c>
    </row>
    <row r="34" spans="1:13" ht="85" customHeight="1" x14ac:dyDescent="0.2">
      <c r="A34" s="4" t="str">
        <f t="shared" si="0"/>
        <v>10Yes</v>
      </c>
      <c r="B34" s="8" t="s">
        <v>160</v>
      </c>
      <c r="C34" s="4">
        <f>VLOOKUP(B34,Lists!Q:R,2,FALSE)</f>
        <v>10</v>
      </c>
      <c r="D34" s="4" t="s">
        <v>11</v>
      </c>
      <c r="E34" s="4">
        <v>-3</v>
      </c>
      <c r="F34" s="4">
        <v>-3</v>
      </c>
      <c r="G34" s="9" t="s">
        <v>161</v>
      </c>
      <c r="H34" s="9" t="s">
        <v>161</v>
      </c>
      <c r="I34" s="4">
        <v>-3</v>
      </c>
      <c r="J34" s="4">
        <v>-3</v>
      </c>
      <c r="K34" s="8" t="s">
        <v>168</v>
      </c>
      <c r="L34" s="8" t="s">
        <v>168</v>
      </c>
      <c r="M34" s="4" t="s">
        <v>65</v>
      </c>
    </row>
    <row r="35" spans="1:13" ht="48" x14ac:dyDescent="0.2">
      <c r="A35" s="4" t="str">
        <f t="shared" si="0"/>
        <v>10No</v>
      </c>
      <c r="B35" s="8" t="s">
        <v>160</v>
      </c>
      <c r="C35" s="4">
        <f>VLOOKUP(B35,Lists!Q:R,2,FALSE)</f>
        <v>10</v>
      </c>
      <c r="D35" s="4" t="s">
        <v>12</v>
      </c>
      <c r="E35" s="4">
        <v>0</v>
      </c>
      <c r="F35" s="4">
        <v>0</v>
      </c>
      <c r="G35" s="9" t="s">
        <v>162</v>
      </c>
      <c r="H35" s="9" t="s">
        <v>162</v>
      </c>
      <c r="I35" s="4">
        <v>0</v>
      </c>
      <c r="J35" s="4">
        <v>0</v>
      </c>
      <c r="K35" s="8" t="s">
        <v>167</v>
      </c>
      <c r="L35" s="8" t="s">
        <v>167</v>
      </c>
      <c r="M35" s="4" t="s">
        <v>65</v>
      </c>
    </row>
    <row r="36" spans="1:13" ht="48" x14ac:dyDescent="0.2">
      <c r="A36" s="4" t="str">
        <f t="shared" si="0"/>
        <v>11Strong</v>
      </c>
      <c r="B36" s="8" t="s">
        <v>16</v>
      </c>
      <c r="C36" s="4">
        <f>VLOOKUP(B36,Lists!Q:R,2,FALSE)</f>
        <v>11</v>
      </c>
      <c r="D36" s="4" t="s">
        <v>71</v>
      </c>
      <c r="E36" s="4">
        <v>3</v>
      </c>
      <c r="F36" s="4">
        <v>3</v>
      </c>
      <c r="G36" s="9" t="s">
        <v>27</v>
      </c>
      <c r="H36" s="9" t="s">
        <v>27</v>
      </c>
      <c r="I36" s="4">
        <v>0</v>
      </c>
      <c r="J36" s="4">
        <v>0</v>
      </c>
      <c r="K36" s="8" t="s">
        <v>38</v>
      </c>
      <c r="L36" s="8" t="s">
        <v>38</v>
      </c>
      <c r="M36" s="4" t="s">
        <v>65</v>
      </c>
    </row>
    <row r="37" spans="1:13" ht="48" x14ac:dyDescent="0.2">
      <c r="A37" s="4" t="str">
        <f t="shared" si="0"/>
        <v>11Average</v>
      </c>
      <c r="B37" s="8" t="s">
        <v>16</v>
      </c>
      <c r="C37" s="4">
        <f>VLOOKUP(B37,Lists!Q:R,2,FALSE)</f>
        <v>11</v>
      </c>
      <c r="D37" s="4" t="s">
        <v>156</v>
      </c>
      <c r="E37" s="4">
        <v>0</v>
      </c>
      <c r="F37" s="4">
        <v>0</v>
      </c>
      <c r="G37" s="9" t="s">
        <v>27</v>
      </c>
      <c r="H37" s="9" t="s">
        <v>27</v>
      </c>
      <c r="I37" s="4">
        <v>0</v>
      </c>
      <c r="J37" s="4">
        <v>0</v>
      </c>
      <c r="K37" s="8" t="s">
        <v>38</v>
      </c>
      <c r="L37" s="8" t="s">
        <v>38</v>
      </c>
      <c r="M37" s="4" t="s">
        <v>65</v>
      </c>
    </row>
    <row r="38" spans="1:13" ht="48" x14ac:dyDescent="0.2">
      <c r="A38" s="4" t="str">
        <f t="shared" si="0"/>
        <v>11Low</v>
      </c>
      <c r="B38" s="8" t="s">
        <v>16</v>
      </c>
      <c r="C38" s="4">
        <f>VLOOKUP(B38,Lists!Q:R,2,FALSE)</f>
        <v>11</v>
      </c>
      <c r="D38" s="4" t="s">
        <v>17</v>
      </c>
      <c r="E38" s="4">
        <v>0</v>
      </c>
      <c r="F38" s="4">
        <v>0</v>
      </c>
      <c r="G38" s="9" t="s">
        <v>28</v>
      </c>
      <c r="H38" s="9" t="s">
        <v>28</v>
      </c>
      <c r="I38" s="4">
        <v>0</v>
      </c>
      <c r="J38" s="4">
        <v>0</v>
      </c>
      <c r="K38" s="8" t="s">
        <v>38</v>
      </c>
      <c r="L38" s="8" t="s">
        <v>38</v>
      </c>
      <c r="M38" s="4" t="s">
        <v>65</v>
      </c>
    </row>
    <row r="39" spans="1:13" ht="80" x14ac:dyDescent="0.2">
      <c r="A39" s="4" t="str">
        <f t="shared" si="0"/>
        <v>12Yes</v>
      </c>
      <c r="B39" s="8" t="s">
        <v>186</v>
      </c>
      <c r="C39" s="4">
        <f>VLOOKUP(B39,Lists!Q:R,2,FALSE)</f>
        <v>12</v>
      </c>
      <c r="D39" s="4" t="s">
        <v>11</v>
      </c>
      <c r="E39" s="4">
        <v>-3</v>
      </c>
      <c r="F39" s="4">
        <v>-3</v>
      </c>
      <c r="G39" s="9" t="s">
        <v>101</v>
      </c>
      <c r="H39" s="9" t="s">
        <v>101</v>
      </c>
      <c r="I39" s="4">
        <v>0</v>
      </c>
      <c r="J39" s="4">
        <v>0</v>
      </c>
      <c r="K39" s="8" t="s">
        <v>38</v>
      </c>
      <c r="L39" s="8" t="s">
        <v>38</v>
      </c>
      <c r="M39" s="4" t="s">
        <v>68</v>
      </c>
    </row>
    <row r="40" spans="1:13" ht="32" x14ac:dyDescent="0.2">
      <c r="A40" s="4" t="str">
        <f t="shared" si="0"/>
        <v>12No</v>
      </c>
      <c r="B40" s="8" t="s">
        <v>186</v>
      </c>
      <c r="C40" s="4">
        <f>VLOOKUP(B40,Lists!Q:R,2,FALSE)</f>
        <v>12</v>
      </c>
      <c r="D40" s="4" t="s">
        <v>12</v>
      </c>
      <c r="E40" s="4">
        <v>3</v>
      </c>
      <c r="F40" s="4">
        <v>3</v>
      </c>
      <c r="G40" s="9" t="s">
        <v>112</v>
      </c>
      <c r="H40" s="9" t="s">
        <v>112</v>
      </c>
      <c r="I40" s="4">
        <v>0</v>
      </c>
      <c r="J40" s="4">
        <v>0</v>
      </c>
      <c r="K40" s="8" t="s">
        <v>38</v>
      </c>
      <c r="L40" s="8" t="s">
        <v>38</v>
      </c>
      <c r="M40" s="4" t="s">
        <v>68</v>
      </c>
    </row>
    <row r="41" spans="1:13" ht="48" x14ac:dyDescent="0.2">
      <c r="A41" s="4" t="str">
        <f t="shared" si="0"/>
        <v>13Yes</v>
      </c>
      <c r="B41" s="8" t="s">
        <v>113</v>
      </c>
      <c r="C41" s="4">
        <f>VLOOKUP(B41,Lists!Q:R,2,FALSE)</f>
        <v>13</v>
      </c>
      <c r="D41" s="4" t="s">
        <v>11</v>
      </c>
      <c r="E41" s="4">
        <v>-3</v>
      </c>
      <c r="F41" s="4">
        <v>-3</v>
      </c>
      <c r="G41" s="9" t="s">
        <v>182</v>
      </c>
      <c r="H41" s="9" t="s">
        <v>182</v>
      </c>
      <c r="I41" s="4">
        <v>-3</v>
      </c>
      <c r="J41" s="4">
        <v>-3</v>
      </c>
      <c r="K41" s="8" t="s">
        <v>145</v>
      </c>
      <c r="L41" s="8" t="s">
        <v>145</v>
      </c>
      <c r="M41" s="4" t="s">
        <v>68</v>
      </c>
    </row>
    <row r="42" spans="1:13" ht="32" x14ac:dyDescent="0.2">
      <c r="A42" s="4" t="str">
        <f t="shared" si="0"/>
        <v>13No</v>
      </c>
      <c r="B42" s="8" t="s">
        <v>113</v>
      </c>
      <c r="C42" s="4">
        <f>VLOOKUP(B42,Lists!Q:R,2,FALSE)</f>
        <v>13</v>
      </c>
      <c r="D42" s="4" t="s">
        <v>12</v>
      </c>
      <c r="E42" s="4">
        <v>0</v>
      </c>
      <c r="F42" s="4">
        <v>0</v>
      </c>
      <c r="G42" s="9" t="s">
        <v>114</v>
      </c>
      <c r="H42" s="9" t="s">
        <v>114</v>
      </c>
      <c r="I42" s="4">
        <v>3</v>
      </c>
      <c r="J42" s="4">
        <v>3</v>
      </c>
      <c r="K42" s="8" t="s">
        <v>146</v>
      </c>
      <c r="L42" s="8" t="s">
        <v>146</v>
      </c>
      <c r="M42" s="4" t="s">
        <v>68</v>
      </c>
    </row>
    <row r="43" spans="1:13" ht="48" x14ac:dyDescent="0.2">
      <c r="A43" s="4" t="str">
        <f t="shared" si="0"/>
        <v>14Yes</v>
      </c>
      <c r="B43" s="8" t="s">
        <v>13</v>
      </c>
      <c r="C43" s="4">
        <f>VLOOKUP(B43,Lists!Q:R,2,FALSE)</f>
        <v>14</v>
      </c>
      <c r="D43" s="4" t="s">
        <v>11</v>
      </c>
      <c r="E43" s="4">
        <v>-3</v>
      </c>
      <c r="F43" s="4">
        <v>-3</v>
      </c>
      <c r="G43" s="11" t="s">
        <v>183</v>
      </c>
      <c r="H43" s="11" t="s">
        <v>183</v>
      </c>
      <c r="I43" s="4">
        <v>-3</v>
      </c>
      <c r="J43" s="4">
        <v>-3</v>
      </c>
      <c r="K43" s="8" t="s">
        <v>87</v>
      </c>
      <c r="L43" s="8" t="s">
        <v>87</v>
      </c>
      <c r="M43" s="4" t="s">
        <v>65</v>
      </c>
    </row>
    <row r="44" spans="1:13" ht="32" x14ac:dyDescent="0.2">
      <c r="A44" s="4" t="str">
        <f t="shared" si="0"/>
        <v>14No</v>
      </c>
      <c r="B44" s="8" t="s">
        <v>13</v>
      </c>
      <c r="C44" s="4">
        <f>VLOOKUP(B44,Lists!Q:R,2,FALSE)</f>
        <v>14</v>
      </c>
      <c r="D44" s="4" t="s">
        <v>12</v>
      </c>
      <c r="E44" s="4">
        <v>3</v>
      </c>
      <c r="F44" s="4">
        <v>3</v>
      </c>
      <c r="G44" s="9" t="s">
        <v>102</v>
      </c>
      <c r="H44" s="9" t="s">
        <v>102</v>
      </c>
      <c r="I44" s="4">
        <v>3</v>
      </c>
      <c r="J44" s="4">
        <v>3</v>
      </c>
      <c r="K44" s="8" t="s">
        <v>148</v>
      </c>
      <c r="L44" s="8" t="s">
        <v>148</v>
      </c>
      <c r="M44" s="4" t="s">
        <v>65</v>
      </c>
    </row>
    <row r="45" spans="1:13" ht="48" x14ac:dyDescent="0.2">
      <c r="A45" s="4" t="str">
        <f t="shared" si="0"/>
        <v>15Low barrier - WVTR (38°C, 90%RH) &gt; 100</v>
      </c>
      <c r="B45" s="8" t="s">
        <v>22</v>
      </c>
      <c r="C45" s="4">
        <f>VLOOKUP(B45,Lists!Q:R,2,FALSE)</f>
        <v>15</v>
      </c>
      <c r="D45" s="4" t="s">
        <v>19</v>
      </c>
      <c r="E45" s="4">
        <v>0</v>
      </c>
      <c r="F45" s="4">
        <v>0</v>
      </c>
      <c r="G45" s="8" t="s">
        <v>195</v>
      </c>
      <c r="H45" s="8" t="s">
        <v>195</v>
      </c>
      <c r="I45" s="4">
        <v>6</v>
      </c>
      <c r="J45" s="4">
        <v>6</v>
      </c>
      <c r="K45" s="8" t="s">
        <v>147</v>
      </c>
      <c r="L45" s="8" t="s">
        <v>147</v>
      </c>
      <c r="M45" s="4" t="s">
        <v>65</v>
      </c>
    </row>
    <row r="46" spans="1:13" ht="64" x14ac:dyDescent="0.2">
      <c r="A46" s="4" t="str">
        <f t="shared" si="0"/>
        <v>15Medium barrier - 5 &lt; WVTR (38°C, 90%RH) &gt; 30</v>
      </c>
      <c r="B46" s="8" t="s">
        <v>22</v>
      </c>
      <c r="C46" s="4">
        <f>VLOOKUP(B46,Lists!Q:R,2,FALSE)</f>
        <v>15</v>
      </c>
      <c r="D46" s="4" t="s">
        <v>20</v>
      </c>
      <c r="E46" s="4">
        <v>0</v>
      </c>
      <c r="F46" s="4">
        <v>0</v>
      </c>
      <c r="G46" s="8" t="s">
        <v>195</v>
      </c>
      <c r="H46" s="8" t="s">
        <v>195</v>
      </c>
      <c r="I46" s="4">
        <v>0</v>
      </c>
      <c r="J46" s="4">
        <v>0</v>
      </c>
      <c r="K46" s="8" t="s">
        <v>149</v>
      </c>
      <c r="L46" s="8" t="s">
        <v>149</v>
      </c>
      <c r="M46" s="4" t="s">
        <v>65</v>
      </c>
    </row>
    <row r="47" spans="1:13" ht="80" x14ac:dyDescent="0.2">
      <c r="A47" s="4" t="str">
        <f t="shared" si="0"/>
        <v>15High barrier - WVTR (38°C, 90%RH) &lt; 5</v>
      </c>
      <c r="B47" s="8" t="s">
        <v>22</v>
      </c>
      <c r="C47" s="4">
        <f>VLOOKUP(B47,Lists!Q:R,2,FALSE)</f>
        <v>15</v>
      </c>
      <c r="D47" s="4" t="s">
        <v>21</v>
      </c>
      <c r="E47" s="4">
        <v>0</v>
      </c>
      <c r="F47" s="4">
        <v>0</v>
      </c>
      <c r="G47" s="8" t="s">
        <v>195</v>
      </c>
      <c r="H47" s="8" t="s">
        <v>195</v>
      </c>
      <c r="I47" s="4">
        <v>-3</v>
      </c>
      <c r="J47" s="4">
        <v>-3</v>
      </c>
      <c r="K47" s="8" t="s">
        <v>150</v>
      </c>
      <c r="L47" s="8" t="s">
        <v>150</v>
      </c>
      <c r="M47" s="4" t="s">
        <v>65</v>
      </c>
    </row>
    <row r="48" spans="1:13" ht="32" x14ac:dyDescent="0.2">
      <c r="A48" s="4" t="str">
        <f t="shared" si="0"/>
        <v>16Low barrier - 0TR (23°C, 50%RH) &gt; 100</v>
      </c>
      <c r="B48" s="8" t="s">
        <v>26</v>
      </c>
      <c r="C48" s="4">
        <f>VLOOKUP(B48,Lists!Q:R,2,FALSE)</f>
        <v>16</v>
      </c>
      <c r="D48" s="4" t="s">
        <v>23</v>
      </c>
      <c r="E48" s="4">
        <v>0</v>
      </c>
      <c r="F48" s="4">
        <v>0</v>
      </c>
      <c r="G48" s="8" t="s">
        <v>195</v>
      </c>
      <c r="H48" s="8" t="s">
        <v>195</v>
      </c>
      <c r="I48" s="4">
        <v>3</v>
      </c>
      <c r="J48" s="4">
        <v>3</v>
      </c>
      <c r="K48" s="8" t="s">
        <v>151</v>
      </c>
      <c r="L48" s="8" t="s">
        <v>151</v>
      </c>
      <c r="M48" s="4" t="s">
        <v>65</v>
      </c>
    </row>
    <row r="49" spans="1:13" ht="32" x14ac:dyDescent="0.2">
      <c r="A49" s="4" t="str">
        <f t="shared" si="0"/>
        <v>16Medium barrier - 5 &lt; 0TR (23°C, 50%RH) &gt; 30</v>
      </c>
      <c r="B49" s="8" t="s">
        <v>26</v>
      </c>
      <c r="C49" s="4">
        <f>VLOOKUP(B49,Lists!Q:R,2,FALSE)</f>
        <v>16</v>
      </c>
      <c r="D49" s="4" t="s">
        <v>24</v>
      </c>
      <c r="E49" s="4">
        <v>0</v>
      </c>
      <c r="F49" s="4">
        <v>0</v>
      </c>
      <c r="G49" s="8" t="s">
        <v>195</v>
      </c>
      <c r="H49" s="8" t="s">
        <v>195</v>
      </c>
      <c r="I49" s="4">
        <v>0</v>
      </c>
      <c r="J49" s="4">
        <v>0</v>
      </c>
      <c r="K49" s="8" t="s">
        <v>152</v>
      </c>
      <c r="L49" s="8" t="s">
        <v>152</v>
      </c>
      <c r="M49" s="4" t="s">
        <v>65</v>
      </c>
    </row>
    <row r="50" spans="1:13" ht="64" x14ac:dyDescent="0.2">
      <c r="A50" s="4" t="str">
        <f t="shared" si="0"/>
        <v>16High barrier - 0TR (23°C, 50%RH) &lt; 5</v>
      </c>
      <c r="B50" s="8" t="s">
        <v>26</v>
      </c>
      <c r="C50" s="4">
        <f>VLOOKUP(B50,Lists!Q:R,2,FALSE)</f>
        <v>16</v>
      </c>
      <c r="D50" s="4" t="s">
        <v>25</v>
      </c>
      <c r="E50" s="4">
        <v>0</v>
      </c>
      <c r="F50" s="4">
        <v>0</v>
      </c>
      <c r="G50" s="8" t="s">
        <v>195</v>
      </c>
      <c r="H50" s="8" t="s">
        <v>195</v>
      </c>
      <c r="I50" s="4">
        <v>-3</v>
      </c>
      <c r="J50" s="4">
        <v>-3</v>
      </c>
      <c r="K50" s="8" t="s">
        <v>153</v>
      </c>
      <c r="L50" s="8" t="s">
        <v>153</v>
      </c>
      <c r="M50" s="4" t="s">
        <v>65</v>
      </c>
    </row>
  </sheetData>
  <sheetProtection algorithmName="SHA-512" hashValue="oXrGKcqpPBsg0eQUA+9sZOyEHCqCs4BH34G4JbXxVPwK5vfghXqDh4RQ1ZaCi6NOzGHrBJ2RWmBXgzd4UatueA==" saltValue="ZsO05ZYkSQ/il1GY9ZCaxg==" spinCount="100000" sheet="1" objects="1" scenarios="1" selectLockedCells="1" selectUnlockedCells="1"/>
  <pageMargins left="0.75" right="0.75" top="1" bottom="1" header="0.5" footer="0.5"/>
  <pageSetup paperSize="9" orientation="portrait" horizontalDpi="0" verticalDpi="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9991D466-683D-E644-9DEA-52197BCCA932}">
          <x14:formula1>
            <xm:f>Lists!$Q$2:$Q$17</xm:f>
          </x14:formula1>
          <xm:sqref>B3:B50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7E3A2-553D-AF44-93E0-3EDFA57E5906}">
  <dimension ref="A1:R17"/>
  <sheetViews>
    <sheetView zoomScale="112" workbookViewId="0">
      <selection activeCell="E14" sqref="E14"/>
    </sheetView>
  </sheetViews>
  <sheetFormatPr baseColWidth="10" defaultRowHeight="16" x14ac:dyDescent="0.2"/>
  <cols>
    <col min="1" max="16" width="23" customWidth="1"/>
    <col min="17" max="17" width="49.5" customWidth="1"/>
  </cols>
  <sheetData>
    <row r="1" spans="1:18" ht="68" x14ac:dyDescent="0.2">
      <c r="A1" s="2" t="s">
        <v>1</v>
      </c>
      <c r="B1" s="2" t="s">
        <v>5</v>
      </c>
      <c r="C1" s="2" t="s">
        <v>18</v>
      </c>
      <c r="D1" s="2" t="s">
        <v>42</v>
      </c>
      <c r="E1" s="2" t="s">
        <v>4</v>
      </c>
      <c r="F1" s="2" t="s">
        <v>15</v>
      </c>
      <c r="G1" s="2" t="s">
        <v>14</v>
      </c>
      <c r="H1" s="2" t="s">
        <v>34</v>
      </c>
      <c r="I1" s="2" t="s">
        <v>10</v>
      </c>
      <c r="J1" s="2" t="s">
        <v>160</v>
      </c>
      <c r="K1" s="2" t="s">
        <v>16</v>
      </c>
      <c r="L1" s="2" t="s">
        <v>186</v>
      </c>
      <c r="M1" s="3" t="s">
        <v>113</v>
      </c>
      <c r="N1" s="2" t="s">
        <v>13</v>
      </c>
      <c r="O1" s="2" t="s">
        <v>22</v>
      </c>
      <c r="P1" s="2" t="s">
        <v>26</v>
      </c>
      <c r="Q1" s="2" t="s">
        <v>54</v>
      </c>
      <c r="R1" s="2" t="s">
        <v>55</v>
      </c>
    </row>
    <row r="2" spans="1:18" ht="34" x14ac:dyDescent="0.2">
      <c r="A2" s="5" t="s">
        <v>35</v>
      </c>
      <c r="B2" s="5" t="s">
        <v>35</v>
      </c>
      <c r="C2" s="5" t="s">
        <v>35</v>
      </c>
      <c r="D2" s="5" t="s">
        <v>35</v>
      </c>
      <c r="E2" s="5" t="s">
        <v>35</v>
      </c>
      <c r="F2" s="5" t="s">
        <v>35</v>
      </c>
      <c r="G2" s="5" t="s">
        <v>35</v>
      </c>
      <c r="H2" s="5" t="s">
        <v>35</v>
      </c>
      <c r="I2" s="5" t="s">
        <v>35</v>
      </c>
      <c r="J2" s="1" t="s">
        <v>35</v>
      </c>
      <c r="K2" s="5" t="s">
        <v>35</v>
      </c>
      <c r="L2" s="5" t="s">
        <v>35</v>
      </c>
      <c r="M2" s="5" t="s">
        <v>35</v>
      </c>
      <c r="N2" s="5" t="s">
        <v>35</v>
      </c>
      <c r="O2" s="5" t="s">
        <v>35</v>
      </c>
      <c r="P2" s="5" t="s">
        <v>35</v>
      </c>
      <c r="Q2" s="2" t="s">
        <v>1</v>
      </c>
      <c r="R2">
        <v>1</v>
      </c>
    </row>
    <row r="3" spans="1:18" ht="17" x14ac:dyDescent="0.2">
      <c r="A3" s="4" t="s">
        <v>64</v>
      </c>
      <c r="B3" s="4" t="s">
        <v>6</v>
      </c>
      <c r="C3" s="4" t="s">
        <v>158</v>
      </c>
      <c r="D3" s="4" t="s">
        <v>39</v>
      </c>
      <c r="E3" s="4" t="s">
        <v>187</v>
      </c>
      <c r="F3" s="4" t="s">
        <v>11</v>
      </c>
      <c r="G3" s="4" t="s">
        <v>69</v>
      </c>
      <c r="H3" s="4" t="s">
        <v>9</v>
      </c>
      <c r="I3" s="4" t="s">
        <v>83</v>
      </c>
      <c r="J3" s="4" t="s">
        <v>11</v>
      </c>
      <c r="K3" s="4" t="s">
        <v>71</v>
      </c>
      <c r="L3" s="4" t="s">
        <v>11</v>
      </c>
      <c r="M3" s="4" t="s">
        <v>11</v>
      </c>
      <c r="N3" s="4" t="s">
        <v>11</v>
      </c>
      <c r="O3" s="4" t="s">
        <v>19</v>
      </c>
      <c r="P3" s="4" t="s">
        <v>23</v>
      </c>
      <c r="Q3" s="2" t="s">
        <v>5</v>
      </c>
      <c r="R3">
        <v>2</v>
      </c>
    </row>
    <row r="4" spans="1:18" ht="17" x14ac:dyDescent="0.2">
      <c r="A4" s="4" t="s">
        <v>3</v>
      </c>
      <c r="B4" s="4" t="s">
        <v>7</v>
      </c>
      <c r="C4" s="4" t="s">
        <v>157</v>
      </c>
      <c r="D4" s="4" t="s">
        <v>40</v>
      </c>
      <c r="E4" s="4" t="s">
        <v>30</v>
      </c>
      <c r="F4" s="4" t="s">
        <v>12</v>
      </c>
      <c r="G4" s="4" t="s">
        <v>159</v>
      </c>
      <c r="H4" s="4" t="s">
        <v>36</v>
      </c>
      <c r="I4" s="4" t="s">
        <v>82</v>
      </c>
      <c r="J4" s="4" t="s">
        <v>12</v>
      </c>
      <c r="K4" s="4" t="s">
        <v>156</v>
      </c>
      <c r="L4" s="4" t="s">
        <v>12</v>
      </c>
      <c r="M4" s="4" t="s">
        <v>12</v>
      </c>
      <c r="N4" s="4" t="s">
        <v>12</v>
      </c>
      <c r="O4" s="4" t="s">
        <v>20</v>
      </c>
      <c r="P4" s="4" t="s">
        <v>24</v>
      </c>
      <c r="Q4" s="2" t="s">
        <v>18</v>
      </c>
      <c r="R4">
        <v>3</v>
      </c>
    </row>
    <row r="5" spans="1:18" ht="34" x14ac:dyDescent="0.2">
      <c r="B5" s="4" t="s">
        <v>8</v>
      </c>
      <c r="C5" s="4" t="s">
        <v>67</v>
      </c>
      <c r="D5" s="4" t="s">
        <v>41</v>
      </c>
      <c r="E5" s="4" t="s">
        <v>31</v>
      </c>
      <c r="G5" s="4" t="s">
        <v>70</v>
      </c>
      <c r="H5" s="4" t="s">
        <v>37</v>
      </c>
      <c r="I5" s="4" t="s">
        <v>84</v>
      </c>
      <c r="J5" s="4"/>
      <c r="K5" s="4" t="s">
        <v>17</v>
      </c>
      <c r="O5" s="4" t="s">
        <v>21</v>
      </c>
      <c r="P5" s="4" t="s">
        <v>25</v>
      </c>
      <c r="Q5" s="2" t="s">
        <v>42</v>
      </c>
      <c r="R5">
        <v>4</v>
      </c>
    </row>
    <row r="6" spans="1:18" ht="34" x14ac:dyDescent="0.2">
      <c r="B6" s="4" t="s">
        <v>66</v>
      </c>
      <c r="D6" s="4" t="s">
        <v>12</v>
      </c>
      <c r="E6" s="4" t="s">
        <v>32</v>
      </c>
      <c r="G6" s="4" t="s">
        <v>12</v>
      </c>
      <c r="Q6" s="2" t="s">
        <v>4</v>
      </c>
      <c r="R6">
        <v>5</v>
      </c>
    </row>
    <row r="7" spans="1:18" ht="34" x14ac:dyDescent="0.2">
      <c r="E7" s="4" t="s">
        <v>194</v>
      </c>
      <c r="Q7" s="2" t="s">
        <v>15</v>
      </c>
      <c r="R7">
        <v>6</v>
      </c>
    </row>
    <row r="8" spans="1:18" ht="17" x14ac:dyDescent="0.2">
      <c r="E8" s="4" t="s">
        <v>163</v>
      </c>
      <c r="Q8" s="2" t="s">
        <v>14</v>
      </c>
      <c r="R8">
        <v>7</v>
      </c>
    </row>
    <row r="9" spans="1:18" ht="17" x14ac:dyDescent="0.2">
      <c r="Q9" s="2" t="s">
        <v>34</v>
      </c>
      <c r="R9">
        <v>8</v>
      </c>
    </row>
    <row r="10" spans="1:18" ht="17" x14ac:dyDescent="0.2">
      <c r="Q10" s="2" t="s">
        <v>10</v>
      </c>
      <c r="R10">
        <v>9</v>
      </c>
    </row>
    <row r="11" spans="1:18" ht="17" x14ac:dyDescent="0.2">
      <c r="Q11" s="2" t="s">
        <v>160</v>
      </c>
      <c r="R11">
        <v>10</v>
      </c>
    </row>
    <row r="12" spans="1:18" ht="17" x14ac:dyDescent="0.2">
      <c r="Q12" s="2" t="s">
        <v>16</v>
      </c>
      <c r="R12">
        <v>11</v>
      </c>
    </row>
    <row r="13" spans="1:18" ht="17" x14ac:dyDescent="0.2">
      <c r="Q13" s="2" t="s">
        <v>186</v>
      </c>
      <c r="R13">
        <v>12</v>
      </c>
    </row>
    <row r="14" spans="1:18" ht="34" x14ac:dyDescent="0.2">
      <c r="Q14" s="3" t="s">
        <v>113</v>
      </c>
      <c r="R14">
        <v>13</v>
      </c>
    </row>
    <row r="15" spans="1:18" ht="17" x14ac:dyDescent="0.2">
      <c r="Q15" s="2" t="s">
        <v>13</v>
      </c>
      <c r="R15">
        <v>14</v>
      </c>
    </row>
    <row r="16" spans="1:18" ht="34" x14ac:dyDescent="0.2">
      <c r="Q16" s="2" t="s">
        <v>22</v>
      </c>
      <c r="R16">
        <v>15</v>
      </c>
    </row>
    <row r="17" spans="17:18" ht="17" x14ac:dyDescent="0.2">
      <c r="Q17" s="2" t="s">
        <v>26</v>
      </c>
      <c r="R17">
        <v>16</v>
      </c>
    </row>
  </sheetData>
  <sheetProtection algorithmName="SHA-512" hashValue="uJH+Ttt7/RInlCwQYnopagsggdgc5nt/aX/CpRIgP65aHBt+rr35/s3wbhT0UYA2yPqL3NTBEVaSVLRABh9trg==" saltValue="a+zCcwIyaYNEwCeu5SAzuQ==" spinCount="100000" sheet="1" objects="1" scenarios="1" selectLockedCells="1" selectUnlockedCells="1"/>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75ae866-9691-4430-85ac-7036f34b39ec" xsi:nil="true"/>
    <lcf76f155ced4ddcb4097134ff3c332f xmlns="28009edd-0875-46d7-a84b-9166bba5ede7">
      <Terms xmlns="http://schemas.microsoft.com/office/infopath/2007/PartnerControls"/>
    </lcf76f155ced4ddcb4097134ff3c332f>
    <N_x00b0_PILOTE xmlns="28009edd-0875-46d7-a84b-9166bba5ede7">1</N_x00b0_PILOTE>
    <Ann_x00e9_edudocument xmlns="28009edd-0875-46d7-a84b-9166bba5ede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69C03FC2D6D84C98246C6C6F55A845" ma:contentTypeVersion="23" ma:contentTypeDescription="Crée un document." ma:contentTypeScope="" ma:versionID="be57d0db07ebcf45c19f15c9aa9e3ad4">
  <xsd:schema xmlns:xsd="http://www.w3.org/2001/XMLSchema" xmlns:xs="http://www.w3.org/2001/XMLSchema" xmlns:p="http://schemas.microsoft.com/office/2006/metadata/properties" xmlns:ns2="28009edd-0875-46d7-a84b-9166bba5ede7" xmlns:ns3="375ae866-9691-4430-85ac-7036f34b39ec" targetNamespace="http://schemas.microsoft.com/office/2006/metadata/properties" ma:root="true" ma:fieldsID="3d6980226549b5836db600431d640f80" ns2:_="" ns3:_="">
    <xsd:import namespace="28009edd-0875-46d7-a84b-9166bba5ede7"/>
    <xsd:import namespace="375ae866-9691-4430-85ac-7036f34b39e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element ref="ns3:TaxCatchAll" minOccurs="0"/>
                <xsd:element ref="ns2:lcf76f155ced4ddcb4097134ff3c332f" minOccurs="0"/>
                <xsd:element ref="ns2:MediaServiceObjectDetectorVersions" minOccurs="0"/>
                <xsd:element ref="ns2:N_x00b0_PILOTE" minOccurs="0"/>
                <xsd:element ref="ns2:MediaServiceSearchProperties" minOccurs="0"/>
                <xsd:element ref="ns2:MediaServiceBillingMetadata" minOccurs="0"/>
                <xsd:element ref="ns2:Ann_x00e9_edudoc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009edd-0875-46d7-a84b-9166bba5e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f144904e-7718-4efa-93a4-002e683d899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N_x00b0_PILOTE" ma:index="25" nillable="true" ma:displayName="N° PILOTE" ma:decimals="0" ma:default="1" ma:format="Dropdown" ma:internalName="N_x00b0_PILOTE" ma:percentage="FALSE">
      <xsd:simpleType>
        <xsd:restriction base="dms:Number"/>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Ann_x00e9_edudocument" ma:index="28" nillable="true" ma:displayName="Année du document" ma:decimals="0" ma:description="Année de publication du document, quelque soit le type de document" ma:format="Dropdown" ma:indexed="true" ma:internalName="Ann_x00e9_edudocume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375ae866-9691-4430-85ac-7036f34b39ec"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1" nillable="true" ma:displayName="Taxonomy Catch All Column" ma:hidden="true" ma:list="{91ebf51f-2a7a-4101-b6c4-bfb0480f8736}" ma:internalName="TaxCatchAll" ma:showField="CatchAllData" ma:web="375ae866-9691-4430-85ac-7036f34b39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0D8FF6-06AC-4AF8-8FCE-836EF52045C3}">
  <ds:schemaRefs>
    <ds:schemaRef ds:uri="http://purl.org/dc/elements/1.1/"/>
    <ds:schemaRef ds:uri="http://purl.org/dc/dcmitype/"/>
    <ds:schemaRef ds:uri="http://schemas.microsoft.com/office/infopath/2007/PartnerControls"/>
    <ds:schemaRef ds:uri="28009edd-0875-46d7-a84b-9166bba5ede7"/>
    <ds:schemaRef ds:uri="http://schemas.microsoft.com/office/2006/documentManagement/types"/>
    <ds:schemaRef ds:uri="http://www.w3.org/XML/1998/namespace"/>
    <ds:schemaRef ds:uri="http://purl.org/dc/terms/"/>
    <ds:schemaRef ds:uri="http://schemas.openxmlformats.org/package/2006/metadata/core-properties"/>
    <ds:schemaRef ds:uri="375ae866-9691-4430-85ac-7036f34b39ec"/>
    <ds:schemaRef ds:uri="http://schemas.microsoft.com/office/2006/metadata/properties"/>
  </ds:schemaRefs>
</ds:datastoreItem>
</file>

<file path=customXml/itemProps2.xml><?xml version="1.0" encoding="utf-8"?>
<ds:datastoreItem xmlns:ds="http://schemas.openxmlformats.org/officeDocument/2006/customXml" ds:itemID="{1DCFBB8C-7E80-47D4-B113-853F35540225}"/>
</file>

<file path=customXml/itemProps3.xml><?xml version="1.0" encoding="utf-8"?>
<ds:datastoreItem xmlns:ds="http://schemas.openxmlformats.org/officeDocument/2006/customXml" ds:itemID="{28409F1F-6C0B-4BBB-8CE3-9BFB142DD6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User guide</vt:lpstr>
      <vt:lpstr>Tool</vt:lpstr>
      <vt:lpstr>Database</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Amandine COMBET</dc:creator>
  <cp:keywords>, docId:D55F7140286AE1B9AA76D290114187A3</cp:keywords>
  <dc:description/>
  <cp:lastModifiedBy>Amandine COMBET</cp:lastModifiedBy>
  <cp:revision/>
  <dcterms:created xsi:type="dcterms:W3CDTF">2025-08-05T13:33:06Z</dcterms:created>
  <dcterms:modified xsi:type="dcterms:W3CDTF">2026-06-16T08:13:05Z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0x0101003869C03FC2D6D84C98246C6C6F55A845</vt:lpwstr>
  </property>
  <property fmtid="{D5CDD505-2E9C-101B-9397-08002B2CF9AE}" pid="3" name="MediaServiceImageTags">
    <vt:lpwstr/>
  </property>
  <property fmtid="{D5CDD505-2E9C-101B-9397-08002B2CF9AE}" pid="4" name="MSIP_Label_b28c8b27-4e08-47ce-98f0-c76b7d675f9c_Enabled">
    <vt:lpwstr>true</vt:lpwstr>
  </property>
  <property fmtid="{D5CDD505-2E9C-101B-9397-08002B2CF9AE}" pid="5" name="MSIP_Label_b28c8b27-4e08-47ce-98f0-c76b7d675f9c_SetDate">
    <vt:lpwstr>2026-06-15T09:35:37Z</vt:lpwstr>
  </property>
  <property fmtid="{D5CDD505-2E9C-101B-9397-08002B2CF9AE}" pid="6" name="MSIP_Label_b28c8b27-4e08-47ce-98f0-c76b7d675f9c_Method">
    <vt:lpwstr>Standard</vt:lpwstr>
  </property>
  <property fmtid="{D5CDD505-2E9C-101B-9397-08002B2CF9AE}" pid="7" name="MSIP_Label_b28c8b27-4e08-47ce-98f0-c76b7d675f9c_Name">
    <vt:lpwstr>INTERNE</vt:lpwstr>
  </property>
  <property fmtid="{D5CDD505-2E9C-101B-9397-08002B2CF9AE}" pid="8" name="MSIP_Label_b28c8b27-4e08-47ce-98f0-c76b7d675f9c_SiteId">
    <vt:lpwstr>b8c56d95-f489-4d26-8111-69cd2da1a380</vt:lpwstr>
  </property>
  <property fmtid="{D5CDD505-2E9C-101B-9397-08002B2CF9AE}" pid="9" name="MSIP_Label_b28c8b27-4e08-47ce-98f0-c76b7d675f9c_ActionId">
    <vt:lpwstr>b1decfa6-4fe7-4d2b-aa6d-508a47c827a8</vt:lpwstr>
  </property>
  <property fmtid="{D5CDD505-2E9C-101B-9397-08002B2CF9AE}" pid="10" name="MSIP_Label_b28c8b27-4e08-47ce-98f0-c76b7d675f9c_ContentBits">
    <vt:lpwstr>0</vt:lpwstr>
  </property>
  <property fmtid="{D5CDD505-2E9C-101B-9397-08002B2CF9AE}" pid="11" name="MSIP_Label_b28c8b27-4e08-47ce-98f0-c76b7d675f9c_Tag">
    <vt:lpwstr>50, 3, 0, 1</vt:lpwstr>
  </property>
</Properties>
</file>